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I:\24177-P5-byt-Zborovska526-bj6\2-projekt\3-3-stavebni-povoleni\D-1-pozemni-objekty\D-1-4-profese\g-elektro-silno\2025-04-18-VV\"/>
    </mc:Choice>
  </mc:AlternateContent>
  <xr:revisionPtr revIDLastSave="0" documentId="13_ncr:1_{44E285F0-9976-4998-AF86-2128955D35F5}" xr6:coauthVersionLast="47" xr6:coauthVersionMax="47" xr10:uidLastSave="{00000000-0000-0000-0000-000000000000}"/>
  <bookViews>
    <workbookView xWindow="-120" yWindow="-120" windowWidth="29040" windowHeight="17640" tabRatio="921" firstSheet="8" activeTab="17" xr2:uid="{29172B64-72A1-4697-AF1F-739F94262111}"/>
  </bookViews>
  <sheets>
    <sheet name="1.Štefánikova 51" sheetId="8" r:id="rId1"/>
    <sheet name="2.Stroupežnického 26" sheetId="9" r:id="rId2"/>
    <sheet name="3.Staropramenna-27" sheetId="10" r:id="rId3"/>
    <sheet name="4.Stefanikova61" sheetId="11" r:id="rId4"/>
    <sheet name="5.Janackovo-nabrezi-11" sheetId="12" r:id="rId5"/>
    <sheet name="6.lesnicka-8" sheetId="13" r:id="rId6"/>
    <sheet name="7.Ostrovskeho12-bj17" sheetId="14" r:id="rId7"/>
    <sheet name="8.Ostrovskeho12-bj18" sheetId="15" r:id="rId8"/>
    <sheet name="9.Lidicka-40" sheetId="16" r:id="rId9"/>
    <sheet name="10.K-Vodojemu-5" sheetId="17" r:id="rId10"/>
    <sheet name="11. Plzeňská 442" sheetId="18" r:id="rId11"/>
    <sheet name="12. Plzeňská 12" sheetId="19" r:id="rId12"/>
    <sheet name="13.Lidická 41" sheetId="20" r:id="rId13"/>
    <sheet name="14. Vítězná 13, BJ6" sheetId="21" r:id="rId14"/>
    <sheet name="15. Vítězná 13, BJ1" sheetId="22" r:id="rId15"/>
    <sheet name="16. Vítězná 13, BJ9" sheetId="23" r:id="rId16"/>
    <sheet name="17. Vítězná 13, BJ6 (2)" sheetId="24" r:id="rId17"/>
    <sheet name="18.Zborovská 526, BJ6" sheetId="25" r:id="rId18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25" l="1"/>
  <c r="E23" i="25" s="1"/>
  <c r="C20" i="25"/>
  <c r="E20" i="25" s="1"/>
  <c r="C17" i="25"/>
  <c r="E17" i="25" s="1"/>
  <c r="B44" i="25"/>
  <c r="E40" i="25"/>
  <c r="E39" i="25"/>
  <c r="E38" i="25"/>
  <c r="E36" i="25"/>
  <c r="E32" i="25"/>
  <c r="E30" i="25"/>
  <c r="D29" i="25"/>
  <c r="E29" i="25" s="1"/>
  <c r="E28" i="25"/>
  <c r="E27" i="25"/>
  <c r="E26" i="25"/>
  <c r="E25" i="25"/>
  <c r="E24" i="25"/>
  <c r="E22" i="25"/>
  <c r="E21" i="25"/>
  <c r="E19" i="25"/>
  <c r="E18" i="25"/>
  <c r="D16" i="25"/>
  <c r="E16" i="25" s="1"/>
  <c r="D15" i="25"/>
  <c r="E15" i="25" s="1"/>
  <c r="E14" i="25"/>
  <c r="D13" i="25"/>
  <c r="E13" i="25" s="1"/>
  <c r="D12" i="25"/>
  <c r="E12" i="25" s="1"/>
  <c r="E10" i="25"/>
  <c r="D9" i="25"/>
  <c r="E9" i="25" s="1"/>
  <c r="D8" i="25"/>
  <c r="E8" i="25" s="1"/>
  <c r="E7" i="25"/>
  <c r="E6" i="25"/>
  <c r="E5" i="25"/>
  <c r="E16" i="24"/>
  <c r="E34" i="24"/>
  <c r="B49" i="24"/>
  <c r="E45" i="24"/>
  <c r="E44" i="24"/>
  <c r="E43" i="24"/>
  <c r="E41" i="24"/>
  <c r="D38" i="24"/>
  <c r="E38" i="24" s="1"/>
  <c r="E36" i="24"/>
  <c r="D33" i="24"/>
  <c r="E33" i="24" s="1"/>
  <c r="E32" i="24"/>
  <c r="E31" i="24"/>
  <c r="E30" i="24"/>
  <c r="E29" i="24"/>
  <c r="E28" i="24"/>
  <c r="E27" i="24"/>
  <c r="E26" i="24"/>
  <c r="D25" i="24"/>
  <c r="E25" i="24" s="1"/>
  <c r="E24" i="24"/>
  <c r="E23" i="24"/>
  <c r="E22" i="24"/>
  <c r="E21" i="24"/>
  <c r="E20" i="24"/>
  <c r="C19" i="24"/>
  <c r="E19" i="24" s="1"/>
  <c r="D18" i="24"/>
  <c r="E18" i="24" s="1"/>
  <c r="D17" i="24"/>
  <c r="E17" i="24" s="1"/>
  <c r="D15" i="24"/>
  <c r="E15" i="24" s="1"/>
  <c r="D14" i="24"/>
  <c r="E14" i="24" s="1"/>
  <c r="D13" i="24"/>
  <c r="E13" i="24" s="1"/>
  <c r="E12" i="24"/>
  <c r="E11" i="24"/>
  <c r="D10" i="24"/>
  <c r="E10" i="24" s="1"/>
  <c r="D9" i="24"/>
  <c r="E9" i="24" s="1"/>
  <c r="E8" i="24"/>
  <c r="E7" i="24"/>
  <c r="E6" i="24"/>
  <c r="E5" i="24"/>
  <c r="D29" i="23"/>
  <c r="E29" i="23" s="1"/>
  <c r="E39" i="23"/>
  <c r="E38" i="23"/>
  <c r="E37" i="23"/>
  <c r="E35" i="23"/>
  <c r="E31" i="23"/>
  <c r="C28" i="23"/>
  <c r="E28" i="23" s="1"/>
  <c r="E27" i="23"/>
  <c r="E26" i="23"/>
  <c r="E25" i="23"/>
  <c r="E24" i="23"/>
  <c r="E23" i="23"/>
  <c r="E22" i="23"/>
  <c r="D21" i="23"/>
  <c r="E21" i="23" s="1"/>
  <c r="E20" i="23"/>
  <c r="E19" i="23"/>
  <c r="E18" i="23"/>
  <c r="E17" i="23"/>
  <c r="C16" i="23"/>
  <c r="C30" i="23" s="1"/>
  <c r="E30" i="23" s="1"/>
  <c r="D15" i="23"/>
  <c r="E15" i="23" s="1"/>
  <c r="D14" i="23"/>
  <c r="E14" i="23" s="1"/>
  <c r="D13" i="23"/>
  <c r="E13" i="23" s="1"/>
  <c r="D12" i="23"/>
  <c r="E12" i="23" s="1"/>
  <c r="D11" i="23"/>
  <c r="E11" i="23" s="1"/>
  <c r="E10" i="23"/>
  <c r="D9" i="23"/>
  <c r="E9" i="23" s="1"/>
  <c r="D8" i="23"/>
  <c r="E8" i="23" s="1"/>
  <c r="E7" i="23"/>
  <c r="E6" i="23"/>
  <c r="E5" i="23"/>
  <c r="E19" i="21"/>
  <c r="E19" i="22"/>
  <c r="D31" i="22"/>
  <c r="E31" i="22" s="1"/>
  <c r="B45" i="22"/>
  <c r="E41" i="22"/>
  <c r="E40" i="22"/>
  <c r="E39" i="22"/>
  <c r="E37" i="22"/>
  <c r="E33" i="22"/>
  <c r="C30" i="22"/>
  <c r="E30" i="22" s="1"/>
  <c r="E29" i="22"/>
  <c r="E28" i="22"/>
  <c r="E27" i="22"/>
  <c r="E26" i="22"/>
  <c r="E25" i="22"/>
  <c r="E24" i="22"/>
  <c r="D23" i="22"/>
  <c r="E23" i="22" s="1"/>
  <c r="E22" i="22"/>
  <c r="E21" i="22"/>
  <c r="E20" i="22"/>
  <c r="C18" i="22"/>
  <c r="E18" i="22" s="1"/>
  <c r="D17" i="22"/>
  <c r="E17" i="22" s="1"/>
  <c r="D16" i="22"/>
  <c r="E16" i="22" s="1"/>
  <c r="D15" i="22"/>
  <c r="D13" i="22" s="1"/>
  <c r="E13" i="22" s="1"/>
  <c r="D14" i="22"/>
  <c r="E14" i="22" s="1"/>
  <c r="E12" i="22"/>
  <c r="D11" i="22"/>
  <c r="E11" i="22" s="1"/>
  <c r="D10" i="22"/>
  <c r="E10" i="22" s="1"/>
  <c r="E9" i="22"/>
  <c r="E8" i="22"/>
  <c r="E7" i="22"/>
  <c r="E5" i="22"/>
  <c r="D31" i="21"/>
  <c r="E31" i="21" s="1"/>
  <c r="C18" i="21"/>
  <c r="E7" i="21"/>
  <c r="E8" i="21"/>
  <c r="E11" i="21"/>
  <c r="E12" i="21"/>
  <c r="B45" i="21"/>
  <c r="E41" i="21"/>
  <c r="E40" i="21"/>
  <c r="E39" i="21"/>
  <c r="E37" i="21"/>
  <c r="E33" i="21"/>
  <c r="C30" i="21"/>
  <c r="E30" i="21" s="1"/>
  <c r="E29" i="21"/>
  <c r="E28" i="21"/>
  <c r="E27" i="21"/>
  <c r="E26" i="21"/>
  <c r="E25" i="21"/>
  <c r="E24" i="21"/>
  <c r="D23" i="21"/>
  <c r="E23" i="21" s="1"/>
  <c r="E22" i="21"/>
  <c r="E21" i="21"/>
  <c r="E20" i="21"/>
  <c r="E18" i="21"/>
  <c r="D17" i="21"/>
  <c r="E17" i="21" s="1"/>
  <c r="D16" i="21"/>
  <c r="E16" i="21" s="1"/>
  <c r="D15" i="21"/>
  <c r="D13" i="21" s="1"/>
  <c r="E13" i="21" s="1"/>
  <c r="D14" i="21"/>
  <c r="E14" i="21" s="1"/>
  <c r="D10" i="21"/>
  <c r="E10" i="21" s="1"/>
  <c r="D9" i="21"/>
  <c r="E9" i="21" s="1"/>
  <c r="E6" i="21"/>
  <c r="E5" i="21"/>
  <c r="E29" i="20"/>
  <c r="C29" i="20"/>
  <c r="E28" i="20"/>
  <c r="B44" i="20"/>
  <c r="D30" i="20"/>
  <c r="E30" i="20" s="1"/>
  <c r="C16" i="20"/>
  <c r="E16" i="20" s="1"/>
  <c r="D13" i="20"/>
  <c r="E13" i="20"/>
  <c r="E40" i="20"/>
  <c r="E39" i="20"/>
  <c r="E38" i="20"/>
  <c r="E36" i="20"/>
  <c r="E32" i="20"/>
  <c r="E27" i="20"/>
  <c r="E26" i="20"/>
  <c r="E25" i="20"/>
  <c r="E24" i="20"/>
  <c r="E23" i="20"/>
  <c r="D22" i="20"/>
  <c r="E22" i="20" s="1"/>
  <c r="E21" i="20"/>
  <c r="E20" i="20"/>
  <c r="E19" i="20"/>
  <c r="E18" i="20"/>
  <c r="E17" i="20"/>
  <c r="D15" i="20"/>
  <c r="E15" i="20" s="1"/>
  <c r="D14" i="20"/>
  <c r="E14" i="20" s="1"/>
  <c r="D11" i="20"/>
  <c r="E11" i="20" s="1"/>
  <c r="D12" i="20"/>
  <c r="E12" i="20" s="1"/>
  <c r="E10" i="20"/>
  <c r="D9" i="20"/>
  <c r="E9" i="20" s="1"/>
  <c r="D8" i="20"/>
  <c r="E8" i="20" s="1"/>
  <c r="E7" i="20"/>
  <c r="E6" i="20"/>
  <c r="E5" i="20"/>
  <c r="C28" i="18"/>
  <c r="E20" i="18"/>
  <c r="E20" i="19"/>
  <c r="E22" i="18"/>
  <c r="E22" i="19"/>
  <c r="E30" i="18"/>
  <c r="E6" i="19"/>
  <c r="E6" i="18"/>
  <c r="E41" i="19"/>
  <c r="E40" i="19"/>
  <c r="D39" i="19"/>
  <c r="E39" i="19" s="1"/>
  <c r="E38" i="19"/>
  <c r="E36" i="19"/>
  <c r="E32" i="19"/>
  <c r="E30" i="19"/>
  <c r="E29" i="19"/>
  <c r="C28" i="19"/>
  <c r="E28" i="19" s="1"/>
  <c r="E27" i="19"/>
  <c r="E26" i="19"/>
  <c r="E25" i="19"/>
  <c r="E24" i="19"/>
  <c r="C23" i="19"/>
  <c r="E23" i="19" s="1"/>
  <c r="E21" i="19"/>
  <c r="E19" i="19"/>
  <c r="E18" i="19"/>
  <c r="E17" i="19"/>
  <c r="C16" i="19"/>
  <c r="E16" i="19" s="1"/>
  <c r="D15" i="19"/>
  <c r="E15" i="19" s="1"/>
  <c r="D14" i="19"/>
  <c r="E14" i="19" s="1"/>
  <c r="D13" i="19"/>
  <c r="E13" i="19" s="1"/>
  <c r="D12" i="19"/>
  <c r="E12" i="19" s="1"/>
  <c r="E10" i="19"/>
  <c r="D9" i="19"/>
  <c r="E9" i="19" s="1"/>
  <c r="D8" i="19"/>
  <c r="E8" i="19" s="1"/>
  <c r="D7" i="19"/>
  <c r="E7" i="19" s="1"/>
  <c r="E5" i="19"/>
  <c r="E28" i="18"/>
  <c r="E27" i="18"/>
  <c r="E18" i="18"/>
  <c r="E17" i="18"/>
  <c r="C16" i="18"/>
  <c r="E16" i="18" s="1"/>
  <c r="E10" i="18"/>
  <c r="E41" i="18"/>
  <c r="E40" i="18"/>
  <c r="D39" i="18"/>
  <c r="E39" i="18" s="1"/>
  <c r="E38" i="18"/>
  <c r="E36" i="18"/>
  <c r="E32" i="18"/>
  <c r="E29" i="18"/>
  <c r="E26" i="18"/>
  <c r="E25" i="18"/>
  <c r="E24" i="18"/>
  <c r="E23" i="18"/>
  <c r="E21" i="18"/>
  <c r="E19" i="18"/>
  <c r="D15" i="18"/>
  <c r="E15" i="18" s="1"/>
  <c r="D14" i="18"/>
  <c r="E14" i="18" s="1"/>
  <c r="D13" i="18"/>
  <c r="E13" i="18" s="1"/>
  <c r="D12" i="18"/>
  <c r="E12" i="18" s="1"/>
  <c r="D9" i="18"/>
  <c r="E9" i="18" s="1"/>
  <c r="D8" i="18"/>
  <c r="E8" i="18" s="1"/>
  <c r="D7" i="18"/>
  <c r="E7" i="18" s="1"/>
  <c r="E5" i="18"/>
  <c r="D27" i="12"/>
  <c r="E27" i="12" s="1"/>
  <c r="D25" i="13"/>
  <c r="E25" i="13" s="1"/>
  <c r="D26" i="17"/>
  <c r="B41" i="17"/>
  <c r="B41" i="9"/>
  <c r="D28" i="9"/>
  <c r="E28" i="9" s="1"/>
  <c r="E17" i="17"/>
  <c r="E17" i="13"/>
  <c r="E18" i="12"/>
  <c r="E18" i="9"/>
  <c r="D28" i="17"/>
  <c r="E28" i="17" s="1"/>
  <c r="D23" i="16"/>
  <c r="E23" i="16" s="1"/>
  <c r="D27" i="13"/>
  <c r="E27" i="13" s="1"/>
  <c r="D29" i="12"/>
  <c r="E29" i="12" s="1"/>
  <c r="D27" i="9"/>
  <c r="E27" i="9" s="1"/>
  <c r="E27" i="17"/>
  <c r="E26" i="13"/>
  <c r="E28" i="12"/>
  <c r="E26" i="9"/>
  <c r="E27" i="15"/>
  <c r="D28" i="15"/>
  <c r="E28" i="15" s="1"/>
  <c r="D27" i="14"/>
  <c r="E27" i="14" s="1"/>
  <c r="E37" i="15"/>
  <c r="D37" i="15"/>
  <c r="D37" i="14"/>
  <c r="E37" i="14" s="1"/>
  <c r="E17" i="15"/>
  <c r="E17" i="14"/>
  <c r="E18" i="11"/>
  <c r="E19" i="16"/>
  <c r="B46" i="16"/>
  <c r="D31" i="16"/>
  <c r="E31" i="16" s="1"/>
  <c r="D41" i="16"/>
  <c r="E41" i="16" s="1"/>
  <c r="E22" i="16"/>
  <c r="D28" i="11"/>
  <c r="E28" i="11" s="1"/>
  <c r="C24" i="11"/>
  <c r="E22" i="11"/>
  <c r="B42" i="11"/>
  <c r="D38" i="11"/>
  <c r="E38" i="11" s="1"/>
  <c r="E19" i="10"/>
  <c r="B42" i="8"/>
  <c r="D26" i="8"/>
  <c r="E26" i="8" s="1"/>
  <c r="E29" i="8"/>
  <c r="D37" i="8"/>
  <c r="E37" i="8" s="1"/>
  <c r="B42" i="10"/>
  <c r="E30" i="10"/>
  <c r="D39" i="10"/>
  <c r="E39" i="10" s="1"/>
  <c r="D27" i="10"/>
  <c r="E27" i="10"/>
  <c r="D15" i="15"/>
  <c r="E15" i="15" s="1"/>
  <c r="E34" i="17"/>
  <c r="E37" i="16"/>
  <c r="E6" i="15"/>
  <c r="E18" i="15"/>
  <c r="E19" i="15"/>
  <c r="E20" i="15"/>
  <c r="E21" i="15"/>
  <c r="E22" i="15"/>
  <c r="E24" i="15"/>
  <c r="E25" i="15"/>
  <c r="E26" i="15"/>
  <c r="E30" i="15"/>
  <c r="E34" i="15"/>
  <c r="E36" i="15"/>
  <c r="E38" i="15"/>
  <c r="E39" i="15"/>
  <c r="E6" i="14"/>
  <c r="E18" i="14"/>
  <c r="E19" i="14"/>
  <c r="E20" i="14"/>
  <c r="E21" i="14"/>
  <c r="E22" i="14"/>
  <c r="E24" i="14"/>
  <c r="E25" i="14"/>
  <c r="E26" i="14"/>
  <c r="E29" i="14"/>
  <c r="E33" i="14"/>
  <c r="E35" i="14"/>
  <c r="E36" i="14"/>
  <c r="E38" i="14"/>
  <c r="E6" i="13"/>
  <c r="E16" i="13"/>
  <c r="E18" i="13"/>
  <c r="E19" i="13"/>
  <c r="E20" i="13"/>
  <c r="E22" i="13"/>
  <c r="E23" i="13"/>
  <c r="E24" i="13"/>
  <c r="E29" i="13"/>
  <c r="E33" i="13"/>
  <c r="E35" i="13"/>
  <c r="E36" i="13"/>
  <c r="E37" i="13"/>
  <c r="E6" i="12"/>
  <c r="E17" i="12"/>
  <c r="E19" i="12"/>
  <c r="E20" i="12"/>
  <c r="E21" i="12"/>
  <c r="E22" i="12"/>
  <c r="E24" i="12"/>
  <c r="E25" i="12"/>
  <c r="E26" i="12"/>
  <c r="E31" i="12"/>
  <c r="E35" i="12"/>
  <c r="E37" i="12"/>
  <c r="E38" i="12"/>
  <c r="E39" i="12"/>
  <c r="E7" i="11"/>
  <c r="E19" i="11"/>
  <c r="E20" i="11"/>
  <c r="E21" i="11"/>
  <c r="E23" i="11"/>
  <c r="E25" i="11"/>
  <c r="E26" i="11"/>
  <c r="E27" i="11"/>
  <c r="E30" i="11"/>
  <c r="E34" i="11"/>
  <c r="E36" i="11"/>
  <c r="E37" i="11"/>
  <c r="E39" i="11"/>
  <c r="E7" i="10"/>
  <c r="E8" i="10"/>
  <c r="E18" i="10"/>
  <c r="E20" i="10"/>
  <c r="E21" i="10"/>
  <c r="E22" i="10"/>
  <c r="E24" i="10"/>
  <c r="E25" i="10"/>
  <c r="E26" i="10"/>
  <c r="E29" i="10"/>
  <c r="E34" i="10"/>
  <c r="E36" i="10"/>
  <c r="E37" i="10"/>
  <c r="E38" i="10"/>
  <c r="E6" i="9"/>
  <c r="E17" i="9"/>
  <c r="E19" i="9"/>
  <c r="E20" i="9"/>
  <c r="E21" i="9"/>
  <c r="E23" i="9"/>
  <c r="E24" i="9"/>
  <c r="E25" i="9"/>
  <c r="E30" i="9"/>
  <c r="E34" i="9"/>
  <c r="E36" i="9"/>
  <c r="E37" i="9"/>
  <c r="E38" i="9"/>
  <c r="E6" i="16"/>
  <c r="E7" i="16"/>
  <c r="E18" i="16"/>
  <c r="E20" i="16"/>
  <c r="E21" i="16"/>
  <c r="E24" i="16"/>
  <c r="E25" i="16"/>
  <c r="E26" i="16"/>
  <c r="E28" i="16"/>
  <c r="E29" i="16"/>
  <c r="E30" i="16"/>
  <c r="E33" i="16"/>
  <c r="E39" i="16"/>
  <c r="E40" i="16"/>
  <c r="E42" i="16"/>
  <c r="E5" i="16"/>
  <c r="E5" i="15"/>
  <c r="E5" i="14"/>
  <c r="E5" i="13"/>
  <c r="E5" i="12"/>
  <c r="E5" i="11"/>
  <c r="E5" i="10"/>
  <c r="E5" i="9"/>
  <c r="E7" i="8"/>
  <c r="E17" i="8"/>
  <c r="E18" i="8"/>
  <c r="E19" i="8"/>
  <c r="E20" i="8"/>
  <c r="E21" i="8"/>
  <c r="E24" i="8"/>
  <c r="E25" i="8"/>
  <c r="E28" i="8"/>
  <c r="E33" i="8"/>
  <c r="E35" i="8"/>
  <c r="E36" i="8"/>
  <c r="E38" i="8"/>
  <c r="E5" i="8"/>
  <c r="E6" i="17"/>
  <c r="E16" i="17"/>
  <c r="E18" i="17"/>
  <c r="E19" i="17"/>
  <c r="E20" i="17"/>
  <c r="E21" i="17"/>
  <c r="E23" i="17"/>
  <c r="E24" i="17"/>
  <c r="E25" i="17"/>
  <c r="E26" i="17"/>
  <c r="E30" i="17"/>
  <c r="E36" i="17"/>
  <c r="E37" i="17"/>
  <c r="E38" i="17"/>
  <c r="E5" i="17"/>
  <c r="D15" i="14"/>
  <c r="E15" i="14" s="1"/>
  <c r="D13" i="12"/>
  <c r="E13" i="12" s="1"/>
  <c r="D14" i="11"/>
  <c r="E14" i="11" s="1"/>
  <c r="D6" i="11"/>
  <c r="E6" i="11" s="1"/>
  <c r="D6" i="10"/>
  <c r="E6" i="10" s="1"/>
  <c r="D6" i="8"/>
  <c r="E6" i="8" s="1"/>
  <c r="D10" i="16"/>
  <c r="E10" i="16" s="1"/>
  <c r="D10" i="11"/>
  <c r="E10" i="11" s="1"/>
  <c r="D11" i="10"/>
  <c r="E11" i="10" s="1"/>
  <c r="D9" i="8"/>
  <c r="E9" i="8" s="1"/>
  <c r="D9" i="9"/>
  <c r="E9" i="9" s="1"/>
  <c r="D9" i="15"/>
  <c r="E9" i="15" s="1"/>
  <c r="D7" i="15"/>
  <c r="E7" i="15" s="1"/>
  <c r="D7" i="14"/>
  <c r="E7" i="14" s="1"/>
  <c r="D7" i="13"/>
  <c r="E7" i="13" s="1"/>
  <c r="D7" i="12"/>
  <c r="E7" i="12" s="1"/>
  <c r="D8" i="11"/>
  <c r="E8" i="11" s="1"/>
  <c r="D9" i="10"/>
  <c r="E9" i="10" s="1"/>
  <c r="D7" i="9"/>
  <c r="E7" i="9" s="1"/>
  <c r="D8" i="16"/>
  <c r="E8" i="16" s="1"/>
  <c r="D11" i="16"/>
  <c r="E11" i="16" s="1"/>
  <c r="D9" i="14"/>
  <c r="E9" i="14" s="1"/>
  <c r="D9" i="13"/>
  <c r="E9" i="13" s="1"/>
  <c r="D9" i="12"/>
  <c r="E9" i="12" s="1"/>
  <c r="D10" i="9"/>
  <c r="E10" i="9" s="1"/>
  <c r="D10" i="8"/>
  <c r="E10" i="8" s="1"/>
  <c r="D9" i="16"/>
  <c r="E9" i="16" s="1"/>
  <c r="D8" i="15"/>
  <c r="E8" i="15" s="1"/>
  <c r="D8" i="14"/>
  <c r="E8" i="14" s="1"/>
  <c r="D8" i="13"/>
  <c r="E8" i="13" s="1"/>
  <c r="D8" i="12"/>
  <c r="E8" i="12" s="1"/>
  <c r="D9" i="11"/>
  <c r="E9" i="11" s="1"/>
  <c r="D10" i="10"/>
  <c r="E10" i="10" s="1"/>
  <c r="D8" i="9"/>
  <c r="E8" i="9" s="1"/>
  <c r="D8" i="8"/>
  <c r="E8" i="8" s="1"/>
  <c r="D13" i="8"/>
  <c r="D11" i="8" s="1"/>
  <c r="E11" i="8" s="1"/>
  <c r="D12" i="8"/>
  <c r="E12" i="8" s="1"/>
  <c r="D13" i="9"/>
  <c r="E13" i="9" s="1"/>
  <c r="D12" i="9"/>
  <c r="E12" i="9" s="1"/>
  <c r="D14" i="10"/>
  <c r="D12" i="10" s="1"/>
  <c r="E12" i="10" s="1"/>
  <c r="D13" i="10"/>
  <c r="E13" i="10" s="1"/>
  <c r="D13" i="11"/>
  <c r="D11" i="11" s="1"/>
  <c r="E11" i="11" s="1"/>
  <c r="D12" i="11"/>
  <c r="E12" i="11" s="1"/>
  <c r="D12" i="12"/>
  <c r="D10" i="12" s="1"/>
  <c r="E10" i="12" s="1"/>
  <c r="D11" i="12"/>
  <c r="E11" i="12" s="1"/>
  <c r="D12" i="13"/>
  <c r="D10" i="13" s="1"/>
  <c r="E10" i="13" s="1"/>
  <c r="D11" i="13"/>
  <c r="E11" i="13" s="1"/>
  <c r="D12" i="14"/>
  <c r="D10" i="14" s="1"/>
  <c r="E10" i="14" s="1"/>
  <c r="D11" i="14"/>
  <c r="E11" i="14" s="1"/>
  <c r="D12" i="15"/>
  <c r="D10" i="15" s="1"/>
  <c r="E10" i="15" s="1"/>
  <c r="D11" i="15"/>
  <c r="E11" i="15" s="1"/>
  <c r="D14" i="16"/>
  <c r="E14" i="16" s="1"/>
  <c r="D13" i="16"/>
  <c r="E13" i="16" s="1"/>
  <c r="D14" i="14"/>
  <c r="E14" i="14" s="1"/>
  <c r="D13" i="14"/>
  <c r="E13" i="14" s="1"/>
  <c r="D14" i="13"/>
  <c r="E14" i="13" s="1"/>
  <c r="D13" i="13"/>
  <c r="E13" i="13" s="1"/>
  <c r="D15" i="12"/>
  <c r="E15" i="12" s="1"/>
  <c r="D14" i="12"/>
  <c r="E14" i="12" s="1"/>
  <c r="D16" i="11"/>
  <c r="E16" i="11" s="1"/>
  <c r="D15" i="11"/>
  <c r="E15" i="11" s="1"/>
  <c r="D16" i="10"/>
  <c r="E16" i="10" s="1"/>
  <c r="D15" i="10"/>
  <c r="E15" i="10" s="1"/>
  <c r="D15" i="9"/>
  <c r="E15" i="9" s="1"/>
  <c r="D14" i="9"/>
  <c r="E14" i="9" s="1"/>
  <c r="D15" i="8"/>
  <c r="E15" i="8" s="1"/>
  <c r="D14" i="8"/>
  <c r="E14" i="8" s="1"/>
  <c r="D14" i="15"/>
  <c r="E14" i="15" s="1"/>
  <c r="D13" i="15"/>
  <c r="E13" i="15" s="1"/>
  <c r="D16" i="16"/>
  <c r="E16" i="16" s="1"/>
  <c r="D15" i="16"/>
  <c r="E15" i="16" s="1"/>
  <c r="D8" i="17"/>
  <c r="E8" i="17" s="1"/>
  <c r="D11" i="17"/>
  <c r="E11" i="17" s="1"/>
  <c r="D9" i="17"/>
  <c r="E9" i="17" s="1"/>
  <c r="D7" i="17"/>
  <c r="E7" i="17" s="1"/>
  <c r="D11" i="19" l="1"/>
  <c r="E11" i="19" s="1"/>
  <c r="C31" i="19"/>
  <c r="E31" i="19" s="1"/>
  <c r="C32" i="22"/>
  <c r="E32" i="22" s="1"/>
  <c r="C35" i="24"/>
  <c r="E35" i="24" s="1"/>
  <c r="C31" i="25"/>
  <c r="E31" i="25" s="1"/>
  <c r="D11" i="25"/>
  <c r="E11" i="25" s="1"/>
  <c r="D37" i="24"/>
  <c r="E37" i="24" s="1"/>
  <c r="D40" i="24" s="1"/>
  <c r="E16" i="23"/>
  <c r="E15" i="22"/>
  <c r="C32" i="21"/>
  <c r="E32" i="21" s="1"/>
  <c r="E15" i="21"/>
  <c r="C31" i="20"/>
  <c r="E31" i="20" s="1"/>
  <c r="D33" i="20" s="1"/>
  <c r="E33" i="20" s="1"/>
  <c r="D34" i="20" s="1"/>
  <c r="E34" i="20" s="1"/>
  <c r="D33" i="19"/>
  <c r="E33" i="19" s="1"/>
  <c r="D34" i="19" s="1"/>
  <c r="E34" i="19" s="1"/>
  <c r="C31" i="18"/>
  <c r="E31" i="18" s="1"/>
  <c r="D11" i="18"/>
  <c r="E11" i="18" s="1"/>
  <c r="D11" i="9"/>
  <c r="E11" i="9" s="1"/>
  <c r="E12" i="13"/>
  <c r="E12" i="12"/>
  <c r="E12" i="15"/>
  <c r="E12" i="14"/>
  <c r="D12" i="16"/>
  <c r="E12" i="16" s="1"/>
  <c r="E13" i="11"/>
  <c r="E13" i="8"/>
  <c r="E14" i="10"/>
  <c r="D14" i="17"/>
  <c r="E14" i="17" s="1"/>
  <c r="D13" i="17"/>
  <c r="E13" i="17" s="1"/>
  <c r="D12" i="17"/>
  <c r="E12" i="17" s="1"/>
  <c r="C22" i="17"/>
  <c r="E22" i="17" s="1"/>
  <c r="C15" i="17"/>
  <c r="C27" i="16"/>
  <c r="E27" i="16" s="1"/>
  <c r="C17" i="16"/>
  <c r="C23" i="15"/>
  <c r="E23" i="15" s="1"/>
  <c r="C16" i="15"/>
  <c r="C23" i="14"/>
  <c r="E23" i="14" s="1"/>
  <c r="C16" i="14"/>
  <c r="C21" i="13"/>
  <c r="E21" i="13" s="1"/>
  <c r="C15" i="13"/>
  <c r="C23" i="12"/>
  <c r="E23" i="12" s="1"/>
  <c r="C16" i="12"/>
  <c r="E24" i="11"/>
  <c r="C17" i="11"/>
  <c r="C23" i="10"/>
  <c r="E23" i="10" s="1"/>
  <c r="C17" i="10"/>
  <c r="C22" i="9"/>
  <c r="E22" i="9" s="1"/>
  <c r="C16" i="9"/>
  <c r="C23" i="8"/>
  <c r="E23" i="8" s="1"/>
  <c r="C22" i="8"/>
  <c r="E22" i="8" s="1"/>
  <c r="C16" i="8"/>
  <c r="D35" i="19" l="1"/>
  <c r="D33" i="25"/>
  <c r="E33" i="25" s="1"/>
  <c r="D34" i="25" s="1"/>
  <c r="D42" i="24"/>
  <c r="E42" i="24" s="1"/>
  <c r="E40" i="24"/>
  <c r="D39" i="24"/>
  <c r="E39" i="24" s="1"/>
  <c r="D32" i="23"/>
  <c r="E32" i="23" s="1"/>
  <c r="D33" i="23" s="1"/>
  <c r="E33" i="23" s="1"/>
  <c r="D34" i="21"/>
  <c r="E34" i="21" s="1"/>
  <c r="D35" i="21" s="1"/>
  <c r="E35" i="21" s="1"/>
  <c r="D34" i="22"/>
  <c r="E34" i="22" s="1"/>
  <c r="D35" i="22" s="1"/>
  <c r="E35" i="22" s="1"/>
  <c r="D35" i="20"/>
  <c r="D37" i="20" s="1"/>
  <c r="E37" i="20" s="1"/>
  <c r="D33" i="18"/>
  <c r="E33" i="18" s="1"/>
  <c r="D35" i="18" s="1"/>
  <c r="D37" i="19"/>
  <c r="E37" i="19" s="1"/>
  <c r="E35" i="19"/>
  <c r="C29" i="17"/>
  <c r="E29" i="17" s="1"/>
  <c r="E15" i="17"/>
  <c r="D10" i="17"/>
  <c r="E10" i="17" s="1"/>
  <c r="C28" i="13"/>
  <c r="E28" i="13" s="1"/>
  <c r="E15" i="13"/>
  <c r="C30" i="12"/>
  <c r="E30" i="12" s="1"/>
  <c r="E16" i="12"/>
  <c r="C29" i="9"/>
  <c r="E29" i="9" s="1"/>
  <c r="E16" i="9"/>
  <c r="C29" i="15"/>
  <c r="E29" i="15" s="1"/>
  <c r="E16" i="15"/>
  <c r="D31" i="15" s="1"/>
  <c r="E31" i="15" s="1"/>
  <c r="D33" i="15" s="1"/>
  <c r="E33" i="15" s="1"/>
  <c r="C28" i="14"/>
  <c r="E28" i="14" s="1"/>
  <c r="E16" i="14"/>
  <c r="C32" i="16"/>
  <c r="E32" i="16" s="1"/>
  <c r="E17" i="16"/>
  <c r="D34" i="16" s="1"/>
  <c r="E34" i="16" s="1"/>
  <c r="D36" i="16" s="1"/>
  <c r="E36" i="16" s="1"/>
  <c r="C29" i="11"/>
  <c r="E29" i="11" s="1"/>
  <c r="E17" i="11"/>
  <c r="C27" i="8"/>
  <c r="E27" i="8" s="1"/>
  <c r="E16" i="8"/>
  <c r="D30" i="8" s="1"/>
  <c r="E30" i="8" s="1"/>
  <c r="D32" i="8" s="1"/>
  <c r="E32" i="8" s="1"/>
  <c r="C28" i="10"/>
  <c r="E28" i="10" s="1"/>
  <c r="E17" i="10"/>
  <c r="D32" i="12" l="1"/>
  <c r="E32" i="12" s="1"/>
  <c r="D31" i="11"/>
  <c r="E31" i="11" s="1"/>
  <c r="D33" i="11" s="1"/>
  <c r="E33" i="11" s="1"/>
  <c r="D30" i="14"/>
  <c r="E30" i="14" s="1"/>
  <c r="D35" i="25"/>
  <c r="E34" i="25"/>
  <c r="E46" i="24"/>
  <c r="D36" i="21"/>
  <c r="D38" i="21" s="1"/>
  <c r="E38" i="21" s="1"/>
  <c r="D34" i="23"/>
  <c r="E34" i="23" s="1"/>
  <c r="D36" i="22"/>
  <c r="E35" i="20"/>
  <c r="E41" i="20" s="1"/>
  <c r="E42" i="19"/>
  <c r="D37" i="18"/>
  <c r="E37" i="18" s="1"/>
  <c r="E35" i="18"/>
  <c r="D34" i="18"/>
  <c r="E34" i="18" s="1"/>
  <c r="D31" i="9"/>
  <c r="E31" i="9" s="1"/>
  <c r="D31" i="17"/>
  <c r="E31" i="17" s="1"/>
  <c r="D33" i="17" s="1"/>
  <c r="D30" i="13"/>
  <c r="E30" i="13" s="1"/>
  <c r="D34" i="12"/>
  <c r="D33" i="12"/>
  <c r="E33" i="12" s="1"/>
  <c r="D31" i="14"/>
  <c r="E31" i="14" s="1"/>
  <c r="D32" i="14"/>
  <c r="E32" i="14" s="1"/>
  <c r="D32" i="15"/>
  <c r="E32" i="15" s="1"/>
  <c r="D35" i="15"/>
  <c r="E35" i="15" s="1"/>
  <c r="D38" i="16"/>
  <c r="E38" i="16" s="1"/>
  <c r="D35" i="16"/>
  <c r="E35" i="16" s="1"/>
  <c r="D32" i="11"/>
  <c r="E32" i="11" s="1"/>
  <c r="D35" i="11"/>
  <c r="E35" i="11" s="1"/>
  <c r="D34" i="8"/>
  <c r="E34" i="8" s="1"/>
  <c r="D31" i="8"/>
  <c r="E31" i="8" s="1"/>
  <c r="D31" i="10"/>
  <c r="E31" i="10" s="1"/>
  <c r="E36" i="21" l="1"/>
  <c r="E42" i="21" s="1"/>
  <c r="D37" i="25"/>
  <c r="E37" i="25" s="1"/>
  <c r="E35" i="25"/>
  <c r="D36" i="23"/>
  <c r="E36" i="23" s="1"/>
  <c r="E40" i="23" s="1"/>
  <c r="E36" i="22"/>
  <c r="D38" i="22"/>
  <c r="E38" i="22" s="1"/>
  <c r="E42" i="18"/>
  <c r="D32" i="9"/>
  <c r="E32" i="9" s="1"/>
  <c r="D33" i="9"/>
  <c r="D32" i="17"/>
  <c r="E32" i="17" s="1"/>
  <c r="D35" i="17"/>
  <c r="E35" i="17" s="1"/>
  <c r="E33" i="17"/>
  <c r="D31" i="13"/>
  <c r="E31" i="13" s="1"/>
  <c r="D32" i="13"/>
  <c r="D36" i="12"/>
  <c r="E36" i="12" s="1"/>
  <c r="E34" i="12"/>
  <c r="D34" i="14"/>
  <c r="E34" i="14" s="1"/>
  <c r="E39" i="14" s="1"/>
  <c r="E40" i="15"/>
  <c r="E43" i="16"/>
  <c r="E40" i="11"/>
  <c r="E39" i="8"/>
  <c r="D33" i="10"/>
  <c r="E33" i="10" s="1"/>
  <c r="D32" i="10"/>
  <c r="E32" i="10" s="1"/>
  <c r="E41" i="25" l="1"/>
  <c r="E42" i="22"/>
  <c r="E39" i="17"/>
  <c r="E40" i="12"/>
  <c r="D35" i="9"/>
  <c r="E35" i="9" s="1"/>
  <c r="E33" i="9"/>
  <c r="D34" i="13"/>
  <c r="E34" i="13" s="1"/>
  <c r="E32" i="13"/>
  <c r="D35" i="10"/>
  <c r="E35" i="10" s="1"/>
  <c r="E40" i="10"/>
  <c r="E39" i="9" l="1"/>
  <c r="E38" i="13"/>
</calcChain>
</file>

<file path=xl/sharedStrings.xml><?xml version="1.0" encoding="utf-8"?>
<sst xmlns="http://schemas.openxmlformats.org/spreadsheetml/2006/main" count="1468" uniqueCount="70">
  <si>
    <t>Název</t>
  </si>
  <si>
    <t>ks</t>
  </si>
  <si>
    <t>m</t>
  </si>
  <si>
    <t>CYKY-J 3x1,5</t>
  </si>
  <si>
    <t>CYKY-J 3x2,5</t>
  </si>
  <si>
    <t>montážní práce</t>
  </si>
  <si>
    <t>dokumentace SPS</t>
  </si>
  <si>
    <t>výchozí revize</t>
  </si>
  <si>
    <t>hod</t>
  </si>
  <si>
    <t>m.j.</t>
  </si>
  <si>
    <t>počet</t>
  </si>
  <si>
    <t>cena /m.j.</t>
  </si>
  <si>
    <t>celkem</t>
  </si>
  <si>
    <t>Celkem bez DPH</t>
  </si>
  <si>
    <t>stavební přípomoce</t>
  </si>
  <si>
    <t>%</t>
  </si>
  <si>
    <t>PPV</t>
  </si>
  <si>
    <t>doprava</t>
  </si>
  <si>
    <t>přesun</t>
  </si>
  <si>
    <t>přípomoc reviznímu technikovi</t>
  </si>
  <si>
    <t>CYKY-O 3x1,5</t>
  </si>
  <si>
    <t>CYKY-J 5x2,5</t>
  </si>
  <si>
    <t>CY6žz</t>
  </si>
  <si>
    <t>svorky Wago</t>
  </si>
  <si>
    <t>trubka 2323</t>
  </si>
  <si>
    <t>Dvojnásobná zásuvka</t>
  </si>
  <si>
    <t>Dvoupólový vypínač</t>
  </si>
  <si>
    <t>El. vývod 1-fázový</t>
  </si>
  <si>
    <t>El. vývod 3-fázový</t>
  </si>
  <si>
    <t>Křížový vypínač</t>
  </si>
  <si>
    <t>Střídavý vypínač</t>
  </si>
  <si>
    <t>Střídavý vypínač dvojitý</t>
  </si>
  <si>
    <t>Vypínač</t>
  </si>
  <si>
    <t>Zásuvka</t>
  </si>
  <si>
    <t>termostat</t>
  </si>
  <si>
    <t>Svítidlo</t>
  </si>
  <si>
    <t>rozvaděč R1</t>
  </si>
  <si>
    <t>KU68</t>
  </si>
  <si>
    <t>Sériový přepínač střídavý</t>
  </si>
  <si>
    <t>Trojitá zásuvka</t>
  </si>
  <si>
    <t>požární čidlo</t>
  </si>
  <si>
    <t>CYKY-J 5x4</t>
  </si>
  <si>
    <t>V Plzni 16.2.2024</t>
  </si>
  <si>
    <t>Zásuvka STA</t>
  </si>
  <si>
    <t>Zásuvka LAN</t>
  </si>
  <si>
    <t>Sériový vypínač</t>
  </si>
  <si>
    <t>Tlačítkový ovladač</t>
  </si>
  <si>
    <t xml:space="preserve">Rekonstrukce bytové jednotky MČ Praha 5
</t>
  </si>
  <si>
    <t>lišt 40x40</t>
  </si>
  <si>
    <t>domácí telefon - dle typu systému</t>
  </si>
  <si>
    <t>poplatky za hlavní jistič - distributor</t>
  </si>
  <si>
    <t>úprava RE</t>
  </si>
  <si>
    <t>délka svislých drážek a drážek pro svítidla</t>
  </si>
  <si>
    <t>Objímka E27</t>
  </si>
  <si>
    <t>lišta PVC, 40x40</t>
  </si>
  <si>
    <t>62</t>
  </si>
  <si>
    <t>57</t>
  </si>
  <si>
    <t>Svítidlo B</t>
  </si>
  <si>
    <t>koax</t>
  </si>
  <si>
    <t>UTP cat 6</t>
  </si>
  <si>
    <t>ventilátor s doběhem</t>
  </si>
  <si>
    <t>V Plzni 21.5.2024</t>
  </si>
  <si>
    <t>V Plzni 26.8.2024</t>
  </si>
  <si>
    <t>tlačítko</t>
  </si>
  <si>
    <t>Svítidlo A</t>
  </si>
  <si>
    <t>poplatyk na navýšení RP, úprava RE</t>
  </si>
  <si>
    <t>rozvaděč slaboproudu</t>
  </si>
  <si>
    <t>Zásuvka v R-slabo</t>
  </si>
  <si>
    <t xml:space="preserve">Rekonstrukce bytové jednotky MČ Praha 5, Zborovská 526/44, BJ6
</t>
  </si>
  <si>
    <t>V Plzni 18.4.2025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</si>
</sst>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49" fontId="3" fillId="0" borderId="1" xfId="0" applyNumberFormat="1" applyFont="1" applyBorder="1" applyAlignment="1">
      <alignment horizontal="left" vertical="top" wrapText="1"/>
    </xf>
    <xf numFmtId="4" fontId="0" fillId="0" borderId="1" xfId="0" applyNumberFormat="1" applyBorder="1" applyAlignment="1">
      <alignment horizontal="center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9" fontId="3" fillId="0" borderId="7" xfId="0" applyNumberFormat="1" applyFont="1" applyBorder="1" applyAlignment="1">
      <alignment horizontal="left" vertical="top" wrapText="1"/>
    </xf>
    <xf numFmtId="49" fontId="3" fillId="0" borderId="8" xfId="0" applyNumberFormat="1" applyFont="1" applyBorder="1" applyAlignment="1">
      <alignment horizontal="left" vertical="top" wrapText="1"/>
    </xf>
    <xf numFmtId="0" fontId="0" fillId="0" borderId="9" xfId="0" applyBorder="1"/>
    <xf numFmtId="0" fontId="0" fillId="0" borderId="9" xfId="0" applyBorder="1" applyAlignment="1">
      <alignment horizontal="center"/>
    </xf>
    <xf numFmtId="4" fontId="1" fillId="0" borderId="10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" fontId="6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/>
    <xf numFmtId="49" fontId="7" fillId="0" borderId="2" xfId="0" applyNumberFormat="1" applyFont="1" applyBorder="1" applyAlignment="1">
      <alignment horizontal="left" vertical="top" wrapText="1"/>
    </xf>
    <xf numFmtId="49" fontId="6" fillId="0" borderId="0" xfId="0" applyNumberFormat="1" applyFont="1"/>
    <xf numFmtId="49" fontId="8" fillId="0" borderId="0" xfId="0" applyNumberFormat="1" applyFont="1" applyAlignment="1">
      <alignment horizontal="left" vertical="center" wrapText="1"/>
    </xf>
    <xf numFmtId="0" fontId="9" fillId="0" borderId="0" xfId="0" applyFont="1"/>
    <xf numFmtId="49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/>
    </xf>
    <xf numFmtId="4" fontId="9" fillId="0" borderId="6" xfId="0" applyNumberFormat="1" applyFont="1" applyBorder="1" applyAlignment="1">
      <alignment horizontal="center"/>
    </xf>
    <xf numFmtId="49" fontId="12" fillId="0" borderId="7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left" vertical="top" wrapText="1"/>
    </xf>
    <xf numFmtId="49" fontId="12" fillId="0" borderId="8" xfId="0" applyNumberFormat="1" applyFont="1" applyBorder="1" applyAlignment="1">
      <alignment horizontal="left" vertical="top" wrapText="1"/>
    </xf>
    <xf numFmtId="0" fontId="9" fillId="0" borderId="9" xfId="0" applyFont="1" applyBorder="1"/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4" fontId="11" fillId="0" borderId="10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left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4F41C-224F-4837-BBF4-4EADA740F281}">
  <dimension ref="A1:E42"/>
  <sheetViews>
    <sheetView zoomScale="130" zoomScaleNormal="130" workbookViewId="0">
      <selection activeCell="D26" sqref="D26"/>
    </sheetView>
  </sheetViews>
  <sheetFormatPr defaultRowHeight="15" x14ac:dyDescent="0.25"/>
  <cols>
    <col min="1" max="1" width="52.85546875" customWidth="1"/>
    <col min="2" max="2" width="5.7109375" customWidth="1"/>
    <col min="3" max="3" width="8.85546875" style="21"/>
    <col min="4" max="4" width="9.85546875" style="1" bestFit="1" customWidth="1"/>
    <col min="5" max="5" width="9.85546875" style="1" customWidth="1"/>
  </cols>
  <sheetData>
    <row r="1" spans="1:5" ht="15.75" x14ac:dyDescent="0.25">
      <c r="A1" s="62" t="s">
        <v>47</v>
      </c>
      <c r="B1" s="62"/>
      <c r="C1" s="62"/>
      <c r="D1" s="62"/>
      <c r="E1" s="62"/>
    </row>
    <row r="2" spans="1:5" ht="15.6" customHeight="1" x14ac:dyDescent="0.25">
      <c r="A2" s="4" t="s">
        <v>42</v>
      </c>
      <c r="B2" s="4"/>
      <c r="C2" s="5"/>
      <c r="D2" s="4"/>
      <c r="E2" s="4"/>
    </row>
    <row r="3" spans="1:5" ht="15.75" thickBot="1" x14ac:dyDescent="0.3"/>
    <row r="4" spans="1:5" x14ac:dyDescent="0.25">
      <c r="A4" s="8" t="s">
        <v>0</v>
      </c>
      <c r="B4" s="9" t="s">
        <v>9</v>
      </c>
      <c r="C4" s="10" t="s">
        <v>10</v>
      </c>
      <c r="D4" s="11" t="s">
        <v>11</v>
      </c>
      <c r="E4" s="12" t="s">
        <v>12</v>
      </c>
    </row>
    <row r="5" spans="1:5" x14ac:dyDescent="0.25">
      <c r="A5" s="20" t="s">
        <v>25</v>
      </c>
      <c r="B5" s="2" t="s">
        <v>1</v>
      </c>
      <c r="C5" s="22">
        <v>4</v>
      </c>
      <c r="D5" s="3">
        <v>178</v>
      </c>
      <c r="E5" s="13">
        <f>C5*D5</f>
        <v>712</v>
      </c>
    </row>
    <row r="6" spans="1:5" x14ac:dyDescent="0.25">
      <c r="A6" s="20" t="s">
        <v>26</v>
      </c>
      <c r="B6" s="2" t="s">
        <v>1</v>
      </c>
      <c r="C6" s="22">
        <v>2</v>
      </c>
      <c r="D6" s="3">
        <f>126+22+47</f>
        <v>195</v>
      </c>
      <c r="E6" s="13">
        <f t="shared" ref="E6:E38" si="0">C6*D6</f>
        <v>390</v>
      </c>
    </row>
    <row r="7" spans="1:5" x14ac:dyDescent="0.25">
      <c r="A7" s="20" t="s">
        <v>28</v>
      </c>
      <c r="B7" s="2" t="s">
        <v>1</v>
      </c>
      <c r="C7" s="22">
        <v>1</v>
      </c>
      <c r="D7" s="3">
        <v>35</v>
      </c>
      <c r="E7" s="13">
        <f t="shared" si="0"/>
        <v>35</v>
      </c>
    </row>
    <row r="8" spans="1:5" x14ac:dyDescent="0.25">
      <c r="A8" s="20" t="s">
        <v>30</v>
      </c>
      <c r="B8" s="2" t="s">
        <v>1</v>
      </c>
      <c r="C8" s="22">
        <v>5</v>
      </c>
      <c r="D8" s="3">
        <f>93+22+37</f>
        <v>152</v>
      </c>
      <c r="E8" s="13">
        <f t="shared" si="0"/>
        <v>760</v>
      </c>
    </row>
    <row r="9" spans="1:5" x14ac:dyDescent="0.25">
      <c r="A9" s="20" t="s">
        <v>38</v>
      </c>
      <c r="B9" s="2" t="s">
        <v>1</v>
      </c>
      <c r="C9" s="22">
        <v>1</v>
      </c>
      <c r="D9" s="3">
        <f>204+22+47</f>
        <v>273</v>
      </c>
      <c r="E9" s="13">
        <f t="shared" si="0"/>
        <v>273</v>
      </c>
    </row>
    <row r="10" spans="1:5" x14ac:dyDescent="0.25">
      <c r="A10" s="20" t="s">
        <v>46</v>
      </c>
      <c r="B10" s="2" t="s">
        <v>1</v>
      </c>
      <c r="C10" s="7">
        <v>1</v>
      </c>
      <c r="D10" s="3">
        <f>97+22+37</f>
        <v>156</v>
      </c>
      <c r="E10" s="13">
        <f t="shared" si="0"/>
        <v>156</v>
      </c>
    </row>
    <row r="11" spans="1:5" x14ac:dyDescent="0.25">
      <c r="A11" s="20" t="s">
        <v>39</v>
      </c>
      <c r="B11" s="2" t="s">
        <v>1</v>
      </c>
      <c r="C11" s="22">
        <v>1</v>
      </c>
      <c r="D11" s="3">
        <f>3*D13</f>
        <v>426</v>
      </c>
      <c r="E11" s="13">
        <f t="shared" si="0"/>
        <v>426</v>
      </c>
    </row>
    <row r="12" spans="1:5" x14ac:dyDescent="0.25">
      <c r="A12" s="20" t="s">
        <v>32</v>
      </c>
      <c r="B12" s="2" t="s">
        <v>1</v>
      </c>
      <c r="C12" s="22">
        <v>2</v>
      </c>
      <c r="D12" s="3">
        <f>97+22+37</f>
        <v>156</v>
      </c>
      <c r="E12" s="13">
        <f t="shared" si="0"/>
        <v>312</v>
      </c>
    </row>
    <row r="13" spans="1:5" x14ac:dyDescent="0.25">
      <c r="A13" s="20" t="s">
        <v>33</v>
      </c>
      <c r="B13" s="2" t="s">
        <v>1</v>
      </c>
      <c r="C13" s="22">
        <v>9</v>
      </c>
      <c r="D13" s="3">
        <f>120+22</f>
        <v>142</v>
      </c>
      <c r="E13" s="13">
        <f t="shared" si="0"/>
        <v>1278</v>
      </c>
    </row>
    <row r="14" spans="1:5" x14ac:dyDescent="0.25">
      <c r="A14" s="20" t="s">
        <v>43</v>
      </c>
      <c r="B14" s="2" t="s">
        <v>1</v>
      </c>
      <c r="C14" s="22">
        <v>1</v>
      </c>
      <c r="D14" s="3">
        <f>22+243+39</f>
        <v>304</v>
      </c>
      <c r="E14" s="13">
        <f t="shared" si="0"/>
        <v>304</v>
      </c>
    </row>
    <row r="15" spans="1:5" x14ac:dyDescent="0.25">
      <c r="A15" s="20" t="s">
        <v>44</v>
      </c>
      <c r="B15" s="2" t="s">
        <v>1</v>
      </c>
      <c r="C15" s="22">
        <v>1</v>
      </c>
      <c r="D15" s="3">
        <f>22+25+187</f>
        <v>234</v>
      </c>
      <c r="E15" s="13">
        <f t="shared" si="0"/>
        <v>234</v>
      </c>
    </row>
    <row r="16" spans="1:5" x14ac:dyDescent="0.25">
      <c r="A16" s="20" t="s">
        <v>37</v>
      </c>
      <c r="B16" s="2" t="s">
        <v>1</v>
      </c>
      <c r="C16" s="22">
        <f>SUM(C5:C15)</f>
        <v>28</v>
      </c>
      <c r="D16" s="3">
        <v>6.99</v>
      </c>
      <c r="E16" s="13">
        <f t="shared" si="0"/>
        <v>195.72</v>
      </c>
    </row>
    <row r="17" spans="1:5" x14ac:dyDescent="0.25">
      <c r="A17" s="20" t="s">
        <v>35</v>
      </c>
      <c r="B17" s="2" t="s">
        <v>1</v>
      </c>
      <c r="C17" s="26">
        <v>3</v>
      </c>
      <c r="D17" s="3">
        <v>530</v>
      </c>
      <c r="E17" s="13">
        <f t="shared" si="0"/>
        <v>1590</v>
      </c>
    </row>
    <row r="18" spans="1:5" x14ac:dyDescent="0.25">
      <c r="A18" s="20" t="s">
        <v>49</v>
      </c>
      <c r="B18" s="2" t="s">
        <v>1</v>
      </c>
      <c r="C18" s="22">
        <v>1</v>
      </c>
      <c r="D18" s="25">
        <v>1200</v>
      </c>
      <c r="E18" s="13">
        <f t="shared" si="0"/>
        <v>1200</v>
      </c>
    </row>
    <row r="19" spans="1:5" x14ac:dyDescent="0.25">
      <c r="A19" s="20" t="s">
        <v>40</v>
      </c>
      <c r="B19" s="2" t="s">
        <v>1</v>
      </c>
      <c r="C19" s="22">
        <v>1</v>
      </c>
      <c r="D19" s="3">
        <v>365</v>
      </c>
      <c r="E19" s="13">
        <f t="shared" si="0"/>
        <v>365</v>
      </c>
    </row>
    <row r="20" spans="1:5" x14ac:dyDescent="0.25">
      <c r="A20" s="14" t="s">
        <v>41</v>
      </c>
      <c r="B20" s="2" t="s">
        <v>1</v>
      </c>
      <c r="C20" s="22">
        <v>13</v>
      </c>
      <c r="D20" s="3">
        <v>66.7</v>
      </c>
      <c r="E20" s="13">
        <f t="shared" si="0"/>
        <v>867.1</v>
      </c>
    </row>
    <row r="21" spans="1:5" x14ac:dyDescent="0.25">
      <c r="A21" s="14" t="s">
        <v>21</v>
      </c>
      <c r="B21" s="2" t="s">
        <v>2</v>
      </c>
      <c r="C21" s="22">
        <v>12</v>
      </c>
      <c r="D21" s="3">
        <v>41.3</v>
      </c>
      <c r="E21" s="13">
        <f t="shared" si="0"/>
        <v>495.59999999999997</v>
      </c>
    </row>
    <row r="22" spans="1:5" x14ac:dyDescent="0.25">
      <c r="A22" s="14" t="s">
        <v>4</v>
      </c>
      <c r="B22" s="2" t="s">
        <v>2</v>
      </c>
      <c r="C22" s="22">
        <f>7*25</f>
        <v>175</v>
      </c>
      <c r="D22" s="3">
        <v>24.9</v>
      </c>
      <c r="E22" s="13">
        <f t="shared" si="0"/>
        <v>4357.5</v>
      </c>
    </row>
    <row r="23" spans="1:5" x14ac:dyDescent="0.25">
      <c r="A23" s="14" t="s">
        <v>3</v>
      </c>
      <c r="B23" s="2" t="s">
        <v>2</v>
      </c>
      <c r="C23" s="22">
        <f>125</f>
        <v>125</v>
      </c>
      <c r="D23" s="3">
        <v>15.1</v>
      </c>
      <c r="E23" s="13">
        <f t="shared" si="0"/>
        <v>1887.5</v>
      </c>
    </row>
    <row r="24" spans="1:5" x14ac:dyDescent="0.25">
      <c r="A24" s="14" t="s">
        <v>20</v>
      </c>
      <c r="B24" s="2" t="s">
        <v>2</v>
      </c>
      <c r="C24" s="22">
        <v>55</v>
      </c>
      <c r="D24" s="3">
        <v>15.1</v>
      </c>
      <c r="E24" s="13">
        <f t="shared" si="0"/>
        <v>830.5</v>
      </c>
    </row>
    <row r="25" spans="1:5" x14ac:dyDescent="0.25">
      <c r="A25" s="20" t="s">
        <v>22</v>
      </c>
      <c r="B25" s="2" t="s">
        <v>2</v>
      </c>
      <c r="C25" s="22">
        <v>18</v>
      </c>
      <c r="D25" s="3">
        <v>20.28</v>
      </c>
      <c r="E25" s="13">
        <f t="shared" si="0"/>
        <v>365.04</v>
      </c>
    </row>
    <row r="26" spans="1:5" x14ac:dyDescent="0.25">
      <c r="A26" s="20" t="s">
        <v>36</v>
      </c>
      <c r="B26" s="2" t="s">
        <v>1</v>
      </c>
      <c r="C26" s="22">
        <v>1</v>
      </c>
      <c r="D26" s="25">
        <f>1582+466+3500+771+70*9+310+1300+5500</f>
        <v>14059</v>
      </c>
      <c r="E26" s="13">
        <f t="shared" si="0"/>
        <v>14059</v>
      </c>
    </row>
    <row r="27" spans="1:5" x14ac:dyDescent="0.25">
      <c r="A27" s="20" t="s">
        <v>23</v>
      </c>
      <c r="B27" s="2" t="s">
        <v>1</v>
      </c>
      <c r="C27" s="22">
        <f>C16*4</f>
        <v>112</v>
      </c>
      <c r="D27" s="3">
        <v>5.0199999999999996</v>
      </c>
      <c r="E27" s="13">
        <f t="shared" si="0"/>
        <v>562.24</v>
      </c>
    </row>
    <row r="28" spans="1:5" x14ac:dyDescent="0.25">
      <c r="A28" s="20" t="s">
        <v>24</v>
      </c>
      <c r="B28" s="2" t="s">
        <v>2</v>
      </c>
      <c r="C28" s="22">
        <v>100</v>
      </c>
      <c r="D28" s="3">
        <v>15.4</v>
      </c>
      <c r="E28" s="13">
        <f t="shared" si="0"/>
        <v>1540</v>
      </c>
    </row>
    <row r="29" spans="1:5" x14ac:dyDescent="0.25">
      <c r="A29" s="31" t="s">
        <v>51</v>
      </c>
      <c r="B29" s="28" t="s">
        <v>8</v>
      </c>
      <c r="C29" s="32">
        <v>5</v>
      </c>
      <c r="D29" s="25">
        <v>650</v>
      </c>
      <c r="E29" s="30">
        <f t="shared" si="0"/>
        <v>3250</v>
      </c>
    </row>
    <row r="30" spans="1:5" x14ac:dyDescent="0.25">
      <c r="A30" s="14" t="s">
        <v>5</v>
      </c>
      <c r="B30" s="2" t="s">
        <v>1</v>
      </c>
      <c r="C30" s="23">
        <v>1</v>
      </c>
      <c r="D30" s="3">
        <f>SUM(E5:E28)*0.8</f>
        <v>26556.160000000003</v>
      </c>
      <c r="E30" s="13">
        <f t="shared" si="0"/>
        <v>26556.160000000003</v>
      </c>
    </row>
    <row r="31" spans="1:5" x14ac:dyDescent="0.25">
      <c r="A31" s="14" t="s">
        <v>14</v>
      </c>
      <c r="B31" s="19" t="s">
        <v>15</v>
      </c>
      <c r="C31" s="23">
        <v>6</v>
      </c>
      <c r="D31" s="3">
        <f>SUM(E5:E30)/100</f>
        <v>630.01360000000011</v>
      </c>
      <c r="E31" s="13">
        <f t="shared" si="0"/>
        <v>3780.0816000000004</v>
      </c>
    </row>
    <row r="32" spans="1:5" x14ac:dyDescent="0.25">
      <c r="A32" s="14" t="s">
        <v>16</v>
      </c>
      <c r="B32" s="19" t="s">
        <v>15</v>
      </c>
      <c r="C32" s="23">
        <v>6</v>
      </c>
      <c r="D32" s="3">
        <f>SUM(E5:E30)/100</f>
        <v>630.01360000000011</v>
      </c>
      <c r="E32" s="13">
        <f t="shared" si="0"/>
        <v>3780.0816000000004</v>
      </c>
    </row>
    <row r="33" spans="1:5" x14ac:dyDescent="0.25">
      <c r="A33" s="14" t="s">
        <v>17</v>
      </c>
      <c r="B33" s="2" t="s">
        <v>1</v>
      </c>
      <c r="C33" s="23">
        <v>1</v>
      </c>
      <c r="D33" s="3">
        <v>1500</v>
      </c>
      <c r="E33" s="13">
        <f t="shared" si="0"/>
        <v>1500</v>
      </c>
    </row>
    <row r="34" spans="1:5" x14ac:dyDescent="0.25">
      <c r="A34" s="14" t="s">
        <v>18</v>
      </c>
      <c r="B34" s="19" t="s">
        <v>15</v>
      </c>
      <c r="C34" s="23">
        <v>4</v>
      </c>
      <c r="D34" s="3">
        <f>D32</f>
        <v>630.01360000000011</v>
      </c>
      <c r="E34" s="13">
        <f t="shared" si="0"/>
        <v>2520.0544000000004</v>
      </c>
    </row>
    <row r="35" spans="1:5" x14ac:dyDescent="0.25">
      <c r="A35" s="14" t="s">
        <v>6</v>
      </c>
      <c r="B35" s="2" t="s">
        <v>1</v>
      </c>
      <c r="C35" s="23">
        <v>1</v>
      </c>
      <c r="D35" s="3">
        <v>2000</v>
      </c>
      <c r="E35" s="13">
        <f t="shared" si="0"/>
        <v>2000</v>
      </c>
    </row>
    <row r="36" spans="1:5" x14ac:dyDescent="0.25">
      <c r="A36" s="14" t="s">
        <v>19</v>
      </c>
      <c r="B36" s="2" t="s">
        <v>8</v>
      </c>
      <c r="C36" s="23">
        <v>2</v>
      </c>
      <c r="D36" s="3">
        <v>450</v>
      </c>
      <c r="E36" s="13">
        <f t="shared" si="0"/>
        <v>900</v>
      </c>
    </row>
    <row r="37" spans="1:5" x14ac:dyDescent="0.25">
      <c r="A37" s="27" t="s">
        <v>50</v>
      </c>
      <c r="B37" s="28" t="s">
        <v>1</v>
      </c>
      <c r="C37" s="29">
        <v>1</v>
      </c>
      <c r="D37" s="25">
        <f>630*20</f>
        <v>12600</v>
      </c>
      <c r="E37" s="30">
        <f t="shared" si="0"/>
        <v>12600</v>
      </c>
    </row>
    <row r="38" spans="1:5" x14ac:dyDescent="0.25">
      <c r="A38" s="14" t="s">
        <v>7</v>
      </c>
      <c r="B38" s="2" t="s">
        <v>8</v>
      </c>
      <c r="C38" s="23">
        <v>6</v>
      </c>
      <c r="D38" s="3">
        <v>750</v>
      </c>
      <c r="E38" s="13">
        <f t="shared" si="0"/>
        <v>4500</v>
      </c>
    </row>
    <row r="39" spans="1:5" ht="15.75" thickBot="1" x14ac:dyDescent="0.3">
      <c r="A39" s="15" t="s">
        <v>13</v>
      </c>
      <c r="B39" s="16"/>
      <c r="C39" s="24"/>
      <c r="D39" s="17"/>
      <c r="E39" s="18">
        <f>SUM(E1:E38)</f>
        <v>94581.577600000004</v>
      </c>
    </row>
    <row r="42" spans="1:5" x14ac:dyDescent="0.25">
      <c r="A42" s="31" t="s">
        <v>52</v>
      </c>
      <c r="B42" s="33">
        <f>28*0.3+9*5</f>
        <v>53.4</v>
      </c>
      <c r="C42" s="21" t="s">
        <v>2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3E753-DF51-4A73-A05A-8B2814C622E8}">
  <dimension ref="A1:E42"/>
  <sheetViews>
    <sheetView zoomScale="130" zoomScaleNormal="130" workbookViewId="0">
      <selection activeCell="D26" sqref="D26"/>
    </sheetView>
  </sheetViews>
  <sheetFormatPr defaultRowHeight="15" x14ac:dyDescent="0.25"/>
  <cols>
    <col min="1" max="1" width="52.85546875" customWidth="1"/>
    <col min="2" max="2" width="5.7109375" customWidth="1"/>
    <col min="3" max="3" width="9.140625" style="21"/>
    <col min="4" max="4" width="9.85546875" style="1" bestFit="1" customWidth="1"/>
    <col min="5" max="5" width="10.85546875" style="1" bestFit="1" customWidth="1"/>
  </cols>
  <sheetData>
    <row r="1" spans="1:5" ht="15.75" x14ac:dyDescent="0.25">
      <c r="A1" s="62" t="s">
        <v>47</v>
      </c>
      <c r="B1" s="62"/>
      <c r="C1" s="62"/>
      <c r="D1" s="62"/>
      <c r="E1" s="62"/>
    </row>
    <row r="2" spans="1:5" ht="15.6" customHeight="1" x14ac:dyDescent="0.25">
      <c r="A2" s="4" t="s">
        <v>42</v>
      </c>
      <c r="B2" s="4"/>
      <c r="C2" s="5"/>
      <c r="D2" s="4"/>
      <c r="E2" s="4"/>
    </row>
    <row r="3" spans="1:5" ht="15.75" thickBot="1" x14ac:dyDescent="0.3"/>
    <row r="4" spans="1:5" x14ac:dyDescent="0.25">
      <c r="A4" s="8" t="s">
        <v>0</v>
      </c>
      <c r="B4" s="9" t="s">
        <v>9</v>
      </c>
      <c r="C4" s="10" t="s">
        <v>10</v>
      </c>
      <c r="D4" s="11" t="s">
        <v>11</v>
      </c>
      <c r="E4" s="12" t="s">
        <v>12</v>
      </c>
    </row>
    <row r="5" spans="1:5" x14ac:dyDescent="0.25">
      <c r="A5" s="20" t="s">
        <v>25</v>
      </c>
      <c r="B5" s="2" t="s">
        <v>1</v>
      </c>
      <c r="C5" s="7">
        <v>3</v>
      </c>
      <c r="D5" s="3">
        <v>178</v>
      </c>
      <c r="E5" s="13">
        <f>C5*D5</f>
        <v>534</v>
      </c>
    </row>
    <row r="6" spans="1:5" x14ac:dyDescent="0.25">
      <c r="A6" s="20" t="s">
        <v>28</v>
      </c>
      <c r="B6" s="2" t="s">
        <v>1</v>
      </c>
      <c r="C6" s="7">
        <v>1</v>
      </c>
      <c r="D6" s="3">
        <v>35</v>
      </c>
      <c r="E6" s="13">
        <f t="shared" ref="E6:E38" si="0">C6*D6</f>
        <v>35</v>
      </c>
    </row>
    <row r="7" spans="1:5" x14ac:dyDescent="0.25">
      <c r="A7" s="20" t="s">
        <v>30</v>
      </c>
      <c r="B7" s="2" t="s">
        <v>1</v>
      </c>
      <c r="C7" s="7">
        <v>4</v>
      </c>
      <c r="D7" s="3">
        <f>93+22+37</f>
        <v>152</v>
      </c>
      <c r="E7" s="13">
        <f t="shared" si="0"/>
        <v>608</v>
      </c>
    </row>
    <row r="8" spans="1:5" x14ac:dyDescent="0.25">
      <c r="A8" s="20" t="s">
        <v>45</v>
      </c>
      <c r="B8" s="2" t="s">
        <v>1</v>
      </c>
      <c r="C8" s="7">
        <v>1</v>
      </c>
      <c r="D8" s="3">
        <f>118+22+47</f>
        <v>187</v>
      </c>
      <c r="E8" s="13">
        <f t="shared" si="0"/>
        <v>187</v>
      </c>
    </row>
    <row r="9" spans="1:5" x14ac:dyDescent="0.25">
      <c r="A9" s="20" t="s">
        <v>46</v>
      </c>
      <c r="B9" s="2" t="s">
        <v>1</v>
      </c>
      <c r="C9" s="7">
        <v>1</v>
      </c>
      <c r="D9" s="3">
        <f>97+22+37</f>
        <v>156</v>
      </c>
      <c r="E9" s="13">
        <f t="shared" si="0"/>
        <v>156</v>
      </c>
    </row>
    <row r="10" spans="1:5" x14ac:dyDescent="0.25">
      <c r="A10" s="20" t="s">
        <v>39</v>
      </c>
      <c r="B10" s="2" t="s">
        <v>1</v>
      </c>
      <c r="C10" s="7">
        <v>2</v>
      </c>
      <c r="D10" s="3">
        <f>3*D12</f>
        <v>426</v>
      </c>
      <c r="E10" s="13">
        <f t="shared" si="0"/>
        <v>852</v>
      </c>
    </row>
    <row r="11" spans="1:5" x14ac:dyDescent="0.25">
      <c r="A11" s="20" t="s">
        <v>32</v>
      </c>
      <c r="B11" s="2" t="s">
        <v>1</v>
      </c>
      <c r="C11" s="7">
        <v>4</v>
      </c>
      <c r="D11" s="3">
        <f>97+22+37</f>
        <v>156</v>
      </c>
      <c r="E11" s="13">
        <f t="shared" si="0"/>
        <v>624</v>
      </c>
    </row>
    <row r="12" spans="1:5" x14ac:dyDescent="0.25">
      <c r="A12" s="20" t="s">
        <v>33</v>
      </c>
      <c r="B12" s="2" t="s">
        <v>1</v>
      </c>
      <c r="C12" s="7">
        <v>10</v>
      </c>
      <c r="D12" s="3">
        <f>120+22</f>
        <v>142</v>
      </c>
      <c r="E12" s="13">
        <f t="shared" si="0"/>
        <v>1420</v>
      </c>
    </row>
    <row r="13" spans="1:5" x14ac:dyDescent="0.25">
      <c r="A13" s="20" t="s">
        <v>43</v>
      </c>
      <c r="B13" s="2" t="s">
        <v>1</v>
      </c>
      <c r="C13" s="22">
        <v>1</v>
      </c>
      <c r="D13" s="3">
        <f>22+243+39</f>
        <v>304</v>
      </c>
      <c r="E13" s="13">
        <f t="shared" si="0"/>
        <v>304</v>
      </c>
    </row>
    <row r="14" spans="1:5" x14ac:dyDescent="0.25">
      <c r="A14" s="20" t="s">
        <v>44</v>
      </c>
      <c r="B14" s="2" t="s">
        <v>1</v>
      </c>
      <c r="C14" s="22">
        <v>1</v>
      </c>
      <c r="D14" s="3">
        <f>22+25+187</f>
        <v>234</v>
      </c>
      <c r="E14" s="13">
        <f t="shared" si="0"/>
        <v>234</v>
      </c>
    </row>
    <row r="15" spans="1:5" x14ac:dyDescent="0.25">
      <c r="A15" s="20" t="s">
        <v>37</v>
      </c>
      <c r="B15" s="2" t="s">
        <v>1</v>
      </c>
      <c r="C15" s="22">
        <f>SUM(C5:C12)</f>
        <v>26</v>
      </c>
      <c r="D15" s="3">
        <v>6.99</v>
      </c>
      <c r="E15" s="13">
        <f t="shared" si="0"/>
        <v>181.74</v>
      </c>
    </row>
    <row r="16" spans="1:5" x14ac:dyDescent="0.25">
      <c r="A16" s="20" t="s">
        <v>35</v>
      </c>
      <c r="B16" s="2" t="s">
        <v>1</v>
      </c>
      <c r="C16" s="26">
        <v>3</v>
      </c>
      <c r="D16" s="3">
        <v>530</v>
      </c>
      <c r="E16" s="13">
        <f t="shared" si="0"/>
        <v>1590</v>
      </c>
    </row>
    <row r="17" spans="1:5" x14ac:dyDescent="0.25">
      <c r="A17" s="34" t="s">
        <v>53</v>
      </c>
      <c r="B17" s="28" t="s">
        <v>1</v>
      </c>
      <c r="C17" s="26">
        <v>4</v>
      </c>
      <c r="D17" s="25">
        <v>8</v>
      </c>
      <c r="E17" s="30">
        <f t="shared" si="0"/>
        <v>32</v>
      </c>
    </row>
    <row r="18" spans="1:5" x14ac:dyDescent="0.25">
      <c r="A18" s="20" t="s">
        <v>49</v>
      </c>
      <c r="B18" s="2" t="s">
        <v>1</v>
      </c>
      <c r="C18" s="22">
        <v>1</v>
      </c>
      <c r="D18" s="25">
        <v>1200</v>
      </c>
      <c r="E18" s="13">
        <f t="shared" si="0"/>
        <v>1200</v>
      </c>
    </row>
    <row r="19" spans="1:5" x14ac:dyDescent="0.25">
      <c r="A19" s="20" t="s">
        <v>40</v>
      </c>
      <c r="B19" s="2" t="s">
        <v>1</v>
      </c>
      <c r="C19" s="22">
        <v>1</v>
      </c>
      <c r="D19" s="3">
        <v>365</v>
      </c>
      <c r="E19" s="13">
        <f t="shared" si="0"/>
        <v>365</v>
      </c>
    </row>
    <row r="20" spans="1:5" x14ac:dyDescent="0.25">
      <c r="A20" s="14" t="s">
        <v>41</v>
      </c>
      <c r="B20" s="2" t="s">
        <v>1</v>
      </c>
      <c r="C20" s="22">
        <v>16</v>
      </c>
      <c r="D20" s="3">
        <v>66.7</v>
      </c>
      <c r="E20" s="13">
        <f t="shared" si="0"/>
        <v>1067.2</v>
      </c>
    </row>
    <row r="21" spans="1:5" x14ac:dyDescent="0.25">
      <c r="A21" s="14" t="s">
        <v>21</v>
      </c>
      <c r="B21" s="2" t="s">
        <v>2</v>
      </c>
      <c r="C21" s="22">
        <v>16</v>
      </c>
      <c r="D21" s="3">
        <v>41.3</v>
      </c>
      <c r="E21" s="13">
        <f t="shared" si="0"/>
        <v>660.8</v>
      </c>
    </row>
    <row r="22" spans="1:5" x14ac:dyDescent="0.25">
      <c r="A22" s="14" t="s">
        <v>4</v>
      </c>
      <c r="B22" s="2" t="s">
        <v>2</v>
      </c>
      <c r="C22" s="22">
        <f>9*25</f>
        <v>225</v>
      </c>
      <c r="D22" s="3">
        <v>24.9</v>
      </c>
      <c r="E22" s="13">
        <f t="shared" si="0"/>
        <v>5602.5</v>
      </c>
    </row>
    <row r="23" spans="1:5" x14ac:dyDescent="0.25">
      <c r="A23" s="14" t="s">
        <v>3</v>
      </c>
      <c r="B23" s="2" t="s">
        <v>2</v>
      </c>
      <c r="C23" s="22">
        <v>210</v>
      </c>
      <c r="D23" s="3">
        <v>15.1</v>
      </c>
      <c r="E23" s="13">
        <f t="shared" si="0"/>
        <v>3171</v>
      </c>
    </row>
    <row r="24" spans="1:5" x14ac:dyDescent="0.25">
      <c r="A24" s="14" t="s">
        <v>20</v>
      </c>
      <c r="B24" s="2" t="s">
        <v>2</v>
      </c>
      <c r="C24" s="22">
        <v>63</v>
      </c>
      <c r="D24" s="3">
        <v>15.1</v>
      </c>
      <c r="E24" s="13">
        <f t="shared" si="0"/>
        <v>951.3</v>
      </c>
    </row>
    <row r="25" spans="1:5" x14ac:dyDescent="0.25">
      <c r="A25" s="20" t="s">
        <v>22</v>
      </c>
      <c r="B25" s="2" t="s">
        <v>2</v>
      </c>
      <c r="C25" s="22">
        <v>25</v>
      </c>
      <c r="D25" s="3">
        <v>20.28</v>
      </c>
      <c r="E25" s="13">
        <f t="shared" si="0"/>
        <v>507</v>
      </c>
    </row>
    <row r="26" spans="1:5" x14ac:dyDescent="0.25">
      <c r="A26" s="20" t="s">
        <v>36</v>
      </c>
      <c r="B26" s="2" t="s">
        <v>1</v>
      </c>
      <c r="C26" s="22">
        <v>1</v>
      </c>
      <c r="D26" s="25">
        <f>(1582+466+3500+771+70*10+310+1300*1)*1.6</f>
        <v>13806.400000000001</v>
      </c>
      <c r="E26" s="13">
        <f t="shared" si="0"/>
        <v>13806.400000000001</v>
      </c>
    </row>
    <row r="27" spans="1:5" x14ac:dyDescent="0.25">
      <c r="A27" s="31" t="s">
        <v>51</v>
      </c>
      <c r="B27" s="28" t="s">
        <v>8</v>
      </c>
      <c r="C27" s="32">
        <v>5</v>
      </c>
      <c r="D27" s="25">
        <v>650</v>
      </c>
      <c r="E27" s="30">
        <f t="shared" si="0"/>
        <v>3250</v>
      </c>
    </row>
    <row r="28" spans="1:5" x14ac:dyDescent="0.25">
      <c r="A28" s="27" t="s">
        <v>50</v>
      </c>
      <c r="B28" s="28" t="s">
        <v>1</v>
      </c>
      <c r="C28" s="29">
        <v>1</v>
      </c>
      <c r="D28" s="25">
        <f>630*20</f>
        <v>12600</v>
      </c>
      <c r="E28" s="30">
        <f t="shared" si="0"/>
        <v>12600</v>
      </c>
    </row>
    <row r="29" spans="1:5" x14ac:dyDescent="0.25">
      <c r="A29" s="20" t="s">
        <v>23</v>
      </c>
      <c r="B29" s="2" t="s">
        <v>1</v>
      </c>
      <c r="C29" s="22">
        <f>C15*4</f>
        <v>104</v>
      </c>
      <c r="D29" s="3">
        <v>5.0199999999999996</v>
      </c>
      <c r="E29" s="13">
        <f t="shared" si="0"/>
        <v>522.07999999999993</v>
      </c>
    </row>
    <row r="30" spans="1:5" x14ac:dyDescent="0.25">
      <c r="A30" s="20" t="s">
        <v>24</v>
      </c>
      <c r="B30" s="2" t="s">
        <v>2</v>
      </c>
      <c r="C30" s="22">
        <v>100</v>
      </c>
      <c r="D30" s="3">
        <v>15.4</v>
      </c>
      <c r="E30" s="13">
        <f t="shared" si="0"/>
        <v>1540</v>
      </c>
    </row>
    <row r="31" spans="1:5" x14ac:dyDescent="0.25">
      <c r="A31" s="14" t="s">
        <v>5</v>
      </c>
      <c r="B31" s="2" t="s">
        <v>1</v>
      </c>
      <c r="C31" s="23">
        <v>1</v>
      </c>
      <c r="D31" s="3">
        <f>SUM(E4:E30)*0.8</f>
        <v>41600.816000000006</v>
      </c>
      <c r="E31" s="13">
        <f t="shared" si="0"/>
        <v>41600.816000000006</v>
      </c>
    </row>
    <row r="32" spans="1:5" x14ac:dyDescent="0.25">
      <c r="A32" s="14" t="s">
        <v>14</v>
      </c>
      <c r="B32" s="19" t="s">
        <v>15</v>
      </c>
      <c r="C32" s="23">
        <v>6</v>
      </c>
      <c r="D32" s="3">
        <f>SUM(E4:E31)/100</f>
        <v>936.01836000000014</v>
      </c>
      <c r="E32" s="13">
        <f t="shared" si="0"/>
        <v>5616.1101600000011</v>
      </c>
    </row>
    <row r="33" spans="1:5" x14ac:dyDescent="0.25">
      <c r="A33" s="14" t="s">
        <v>16</v>
      </c>
      <c r="B33" s="19" t="s">
        <v>15</v>
      </c>
      <c r="C33" s="23">
        <v>6</v>
      </c>
      <c r="D33" s="3">
        <f>SUM(E4:E31)/100</f>
        <v>936.01836000000014</v>
      </c>
      <c r="E33" s="13">
        <f t="shared" si="0"/>
        <v>5616.1101600000011</v>
      </c>
    </row>
    <row r="34" spans="1:5" x14ac:dyDescent="0.25">
      <c r="A34" s="14" t="s">
        <v>17</v>
      </c>
      <c r="B34" s="2" t="s">
        <v>1</v>
      </c>
      <c r="C34" s="23">
        <v>1</v>
      </c>
      <c r="D34" s="3">
        <v>1500</v>
      </c>
      <c r="E34" s="13">
        <f t="shared" si="0"/>
        <v>1500</v>
      </c>
    </row>
    <row r="35" spans="1:5" x14ac:dyDescent="0.25">
      <c r="A35" s="14" t="s">
        <v>18</v>
      </c>
      <c r="B35" s="19" t="s">
        <v>15</v>
      </c>
      <c r="C35" s="23">
        <v>4</v>
      </c>
      <c r="D35" s="3">
        <f>D33</f>
        <v>936.01836000000014</v>
      </c>
      <c r="E35" s="13">
        <f t="shared" si="0"/>
        <v>3744.0734400000006</v>
      </c>
    </row>
    <row r="36" spans="1:5" x14ac:dyDescent="0.25">
      <c r="A36" s="14" t="s">
        <v>6</v>
      </c>
      <c r="B36" s="2" t="s">
        <v>1</v>
      </c>
      <c r="C36" s="23">
        <v>1</v>
      </c>
      <c r="D36" s="3">
        <v>2000</v>
      </c>
      <c r="E36" s="13">
        <f t="shared" si="0"/>
        <v>2000</v>
      </c>
    </row>
    <row r="37" spans="1:5" x14ac:dyDescent="0.25">
      <c r="A37" s="14" t="s">
        <v>19</v>
      </c>
      <c r="B37" s="2" t="s">
        <v>8</v>
      </c>
      <c r="C37" s="23">
        <v>2</v>
      </c>
      <c r="D37" s="3">
        <v>450</v>
      </c>
      <c r="E37" s="13">
        <f t="shared" si="0"/>
        <v>900</v>
      </c>
    </row>
    <row r="38" spans="1:5" x14ac:dyDescent="0.25">
      <c r="A38" s="14" t="s">
        <v>7</v>
      </c>
      <c r="B38" s="2" t="s">
        <v>8</v>
      </c>
      <c r="C38" s="23">
        <v>6</v>
      </c>
      <c r="D38" s="3">
        <v>750</v>
      </c>
      <c r="E38" s="13">
        <f t="shared" si="0"/>
        <v>4500</v>
      </c>
    </row>
    <row r="39" spans="1:5" ht="15.75" thickBot="1" x14ac:dyDescent="0.3">
      <c r="A39" s="15" t="s">
        <v>13</v>
      </c>
      <c r="B39" s="16"/>
      <c r="C39" s="24"/>
      <c r="D39" s="17"/>
      <c r="E39" s="18">
        <f>SUM(E1:E38)</f>
        <v>117478.12976000001</v>
      </c>
    </row>
    <row r="41" spans="1:5" x14ac:dyDescent="0.25">
      <c r="A41" s="31" t="s">
        <v>52</v>
      </c>
      <c r="B41" s="33">
        <f>SUM(C5:C14)*0.5+5*(C17+C16)</f>
        <v>49</v>
      </c>
      <c r="C41" s="21" t="s">
        <v>2</v>
      </c>
    </row>
    <row r="42" spans="1:5" x14ac:dyDescent="0.25">
      <c r="A42" s="6"/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65C1F-083C-4232-A6AC-03E5BA646ECA}">
  <dimension ref="A1:E45"/>
  <sheetViews>
    <sheetView topLeftCell="A10" zoomScale="130" zoomScaleNormal="130" workbookViewId="0">
      <selection activeCell="B45" sqref="B45"/>
    </sheetView>
  </sheetViews>
  <sheetFormatPr defaultColWidth="8.85546875" defaultRowHeight="15" x14ac:dyDescent="0.25"/>
  <cols>
    <col min="1" max="1" width="52.85546875" style="37" customWidth="1"/>
    <col min="2" max="2" width="5.7109375" style="37" customWidth="1"/>
    <col min="3" max="3" width="8.85546875" style="39"/>
    <col min="4" max="4" width="9.85546875" style="40" bestFit="1" customWidth="1"/>
    <col min="5" max="5" width="12" style="40" customWidth="1"/>
    <col min="6" max="16384" width="8.85546875" style="37"/>
  </cols>
  <sheetData>
    <row r="1" spans="1:5" ht="15.75" x14ac:dyDescent="0.25">
      <c r="A1" s="63" t="s">
        <v>47</v>
      </c>
      <c r="B1" s="63"/>
      <c r="C1" s="63"/>
      <c r="D1" s="63"/>
      <c r="E1" s="63"/>
    </row>
    <row r="2" spans="1:5" ht="15.6" customHeight="1" x14ac:dyDescent="0.25">
      <c r="A2" s="36" t="s">
        <v>61</v>
      </c>
      <c r="B2" s="36"/>
      <c r="C2" s="38"/>
      <c r="D2" s="36"/>
      <c r="E2" s="36"/>
    </row>
    <row r="3" spans="1:5" ht="15.75" thickBot="1" x14ac:dyDescent="0.3"/>
    <row r="4" spans="1:5" x14ac:dyDescent="0.25">
      <c r="A4" s="41" t="s">
        <v>0</v>
      </c>
      <c r="B4" s="42" t="s">
        <v>9</v>
      </c>
      <c r="C4" s="43" t="s">
        <v>10</v>
      </c>
      <c r="D4" s="44" t="s">
        <v>11</v>
      </c>
      <c r="E4" s="45" t="s">
        <v>12</v>
      </c>
    </row>
    <row r="5" spans="1:5" x14ac:dyDescent="0.25">
      <c r="A5" s="46" t="s">
        <v>25</v>
      </c>
      <c r="B5" s="47" t="s">
        <v>1</v>
      </c>
      <c r="C5" s="48">
        <v>4</v>
      </c>
      <c r="D5" s="49">
        <v>178</v>
      </c>
      <c r="E5" s="50">
        <f>C5*D5</f>
        <v>712</v>
      </c>
    </row>
    <row r="6" spans="1:5" x14ac:dyDescent="0.25">
      <c r="A6" s="46" t="s">
        <v>28</v>
      </c>
      <c r="B6" s="47" t="s">
        <v>1</v>
      </c>
      <c r="C6" s="48">
        <v>1</v>
      </c>
      <c r="D6" s="49">
        <v>35</v>
      </c>
      <c r="E6" s="50">
        <f t="shared" ref="E6:E41" si="0">C6*D6</f>
        <v>35</v>
      </c>
    </row>
    <row r="7" spans="1:5" x14ac:dyDescent="0.25">
      <c r="A7" s="46" t="s">
        <v>29</v>
      </c>
      <c r="B7" s="47" t="s">
        <v>1</v>
      </c>
      <c r="C7" s="48">
        <v>1</v>
      </c>
      <c r="D7" s="49">
        <f>149+22+37</f>
        <v>208</v>
      </c>
      <c r="E7" s="50">
        <f t="shared" si="0"/>
        <v>208</v>
      </c>
    </row>
    <row r="8" spans="1:5" x14ac:dyDescent="0.25">
      <c r="A8" s="46" t="s">
        <v>30</v>
      </c>
      <c r="B8" s="47" t="s">
        <v>1</v>
      </c>
      <c r="C8" s="48">
        <v>4</v>
      </c>
      <c r="D8" s="49">
        <f>93+22+37</f>
        <v>152</v>
      </c>
      <c r="E8" s="50">
        <f t="shared" si="0"/>
        <v>608</v>
      </c>
    </row>
    <row r="9" spans="1:5" x14ac:dyDescent="0.25">
      <c r="A9" s="46" t="s">
        <v>45</v>
      </c>
      <c r="B9" s="47" t="s">
        <v>1</v>
      </c>
      <c r="C9" s="48">
        <v>1</v>
      </c>
      <c r="D9" s="49">
        <f>118+22+47</f>
        <v>187</v>
      </c>
      <c r="E9" s="50">
        <f t="shared" si="0"/>
        <v>187</v>
      </c>
    </row>
    <row r="10" spans="1:5" x14ac:dyDescent="0.25">
      <c r="A10" s="46" t="s">
        <v>46</v>
      </c>
      <c r="B10" s="47" t="s">
        <v>1</v>
      </c>
      <c r="C10" s="48">
        <v>2</v>
      </c>
      <c r="D10" s="49">
        <v>192</v>
      </c>
      <c r="E10" s="50">
        <f t="shared" si="0"/>
        <v>384</v>
      </c>
    </row>
    <row r="11" spans="1:5" x14ac:dyDescent="0.25">
      <c r="A11" s="46" t="s">
        <v>39</v>
      </c>
      <c r="B11" s="47" t="s">
        <v>1</v>
      </c>
      <c r="C11" s="48">
        <v>2</v>
      </c>
      <c r="D11" s="49">
        <f>3*D13</f>
        <v>426</v>
      </c>
      <c r="E11" s="50">
        <f t="shared" si="0"/>
        <v>852</v>
      </c>
    </row>
    <row r="12" spans="1:5" x14ac:dyDescent="0.25">
      <c r="A12" s="46" t="s">
        <v>32</v>
      </c>
      <c r="B12" s="47" t="s">
        <v>1</v>
      </c>
      <c r="C12" s="48">
        <v>4</v>
      </c>
      <c r="D12" s="49">
        <f>97+22+37</f>
        <v>156</v>
      </c>
      <c r="E12" s="50">
        <f t="shared" si="0"/>
        <v>624</v>
      </c>
    </row>
    <row r="13" spans="1:5" x14ac:dyDescent="0.25">
      <c r="A13" s="46" t="s">
        <v>33</v>
      </c>
      <c r="B13" s="47" t="s">
        <v>1</v>
      </c>
      <c r="C13" s="48">
        <v>8</v>
      </c>
      <c r="D13" s="49">
        <f>120+22</f>
        <v>142</v>
      </c>
      <c r="E13" s="50">
        <f t="shared" si="0"/>
        <v>1136</v>
      </c>
    </row>
    <row r="14" spans="1:5" x14ac:dyDescent="0.25">
      <c r="A14" s="46" t="s">
        <v>43</v>
      </c>
      <c r="B14" s="47" t="s">
        <v>1</v>
      </c>
      <c r="C14" s="48">
        <v>1</v>
      </c>
      <c r="D14" s="49">
        <f>22+243+39</f>
        <v>304</v>
      </c>
      <c r="E14" s="50">
        <f t="shared" si="0"/>
        <v>304</v>
      </c>
    </row>
    <row r="15" spans="1:5" x14ac:dyDescent="0.25">
      <c r="A15" s="46" t="s">
        <v>44</v>
      </c>
      <c r="B15" s="47" t="s">
        <v>1</v>
      </c>
      <c r="C15" s="48">
        <v>1</v>
      </c>
      <c r="D15" s="49">
        <f>22+25+187</f>
        <v>234</v>
      </c>
      <c r="E15" s="50">
        <f t="shared" si="0"/>
        <v>234</v>
      </c>
    </row>
    <row r="16" spans="1:5" x14ac:dyDescent="0.25">
      <c r="A16" s="46" t="s">
        <v>37</v>
      </c>
      <c r="B16" s="47" t="s">
        <v>1</v>
      </c>
      <c r="C16" s="48">
        <f>SUM(C5:C15)</f>
        <v>29</v>
      </c>
      <c r="D16" s="49">
        <v>6.99</v>
      </c>
      <c r="E16" s="50">
        <f t="shared" si="0"/>
        <v>202.71</v>
      </c>
    </row>
    <row r="17" spans="1:5" x14ac:dyDescent="0.25">
      <c r="A17" s="46" t="s">
        <v>53</v>
      </c>
      <c r="B17" s="47" t="s">
        <v>1</v>
      </c>
      <c r="C17" s="48">
        <v>5</v>
      </c>
      <c r="D17" s="49">
        <v>8</v>
      </c>
      <c r="E17" s="50">
        <f t="shared" si="0"/>
        <v>40</v>
      </c>
    </row>
    <row r="18" spans="1:5" x14ac:dyDescent="0.25">
      <c r="A18" s="46" t="s">
        <v>57</v>
      </c>
      <c r="B18" s="47" t="s">
        <v>1</v>
      </c>
      <c r="C18" s="48">
        <v>3</v>
      </c>
      <c r="D18" s="49">
        <v>530</v>
      </c>
      <c r="E18" s="50">
        <f t="shared" si="0"/>
        <v>1590</v>
      </c>
    </row>
    <row r="19" spans="1:5" x14ac:dyDescent="0.25">
      <c r="A19" s="46" t="s">
        <v>49</v>
      </c>
      <c r="B19" s="47" t="s">
        <v>1</v>
      </c>
      <c r="C19" s="48">
        <v>1</v>
      </c>
      <c r="D19" s="49">
        <v>1200</v>
      </c>
      <c r="E19" s="50">
        <f t="shared" si="0"/>
        <v>1200</v>
      </c>
    </row>
    <row r="20" spans="1:5" x14ac:dyDescent="0.25">
      <c r="A20" s="46" t="s">
        <v>60</v>
      </c>
      <c r="B20" s="47" t="s">
        <v>1</v>
      </c>
      <c r="C20" s="48">
        <v>1</v>
      </c>
      <c r="D20" s="49">
        <v>1850</v>
      </c>
      <c r="E20" s="50">
        <f t="shared" si="0"/>
        <v>1850</v>
      </c>
    </row>
    <row r="21" spans="1:5" x14ac:dyDescent="0.25">
      <c r="A21" s="46" t="s">
        <v>40</v>
      </c>
      <c r="B21" s="47" t="s">
        <v>1</v>
      </c>
      <c r="C21" s="48">
        <v>1</v>
      </c>
      <c r="D21" s="49">
        <v>365</v>
      </c>
      <c r="E21" s="50">
        <f t="shared" si="0"/>
        <v>365</v>
      </c>
    </row>
    <row r="22" spans="1:5" x14ac:dyDescent="0.25">
      <c r="A22" s="14" t="s">
        <v>21</v>
      </c>
      <c r="B22" s="2" t="s">
        <v>2</v>
      </c>
      <c r="C22" s="22">
        <v>16</v>
      </c>
      <c r="D22" s="3">
        <v>41.3</v>
      </c>
      <c r="E22" s="13">
        <f t="shared" si="0"/>
        <v>660.8</v>
      </c>
    </row>
    <row r="23" spans="1:5" x14ac:dyDescent="0.25">
      <c r="A23" s="51" t="s">
        <v>4</v>
      </c>
      <c r="B23" s="47" t="s">
        <v>2</v>
      </c>
      <c r="C23" s="48">
        <v>230</v>
      </c>
      <c r="D23" s="49">
        <v>24.9</v>
      </c>
      <c r="E23" s="50">
        <f t="shared" si="0"/>
        <v>5727</v>
      </c>
    </row>
    <row r="24" spans="1:5" x14ac:dyDescent="0.25">
      <c r="A24" s="51" t="s">
        <v>3</v>
      </c>
      <c r="B24" s="47" t="s">
        <v>2</v>
      </c>
      <c r="C24" s="48">
        <v>105</v>
      </c>
      <c r="D24" s="49">
        <v>15.1</v>
      </c>
      <c r="E24" s="50">
        <f t="shared" si="0"/>
        <v>1585.5</v>
      </c>
    </row>
    <row r="25" spans="1:5" x14ac:dyDescent="0.25">
      <c r="A25" s="51" t="s">
        <v>20</v>
      </c>
      <c r="B25" s="47" t="s">
        <v>2</v>
      </c>
      <c r="C25" s="48">
        <v>64</v>
      </c>
      <c r="D25" s="49">
        <v>15.1</v>
      </c>
      <c r="E25" s="50">
        <f t="shared" si="0"/>
        <v>966.4</v>
      </c>
    </row>
    <row r="26" spans="1:5" x14ac:dyDescent="0.25">
      <c r="A26" s="46" t="s">
        <v>22</v>
      </c>
      <c r="B26" s="47" t="s">
        <v>2</v>
      </c>
      <c r="C26" s="48">
        <v>25</v>
      </c>
      <c r="D26" s="49">
        <v>20.28</v>
      </c>
      <c r="E26" s="50">
        <f t="shared" si="0"/>
        <v>507</v>
      </c>
    </row>
    <row r="27" spans="1:5" x14ac:dyDescent="0.25">
      <c r="A27" s="46" t="s">
        <v>58</v>
      </c>
      <c r="B27" s="47" t="s">
        <v>2</v>
      </c>
      <c r="C27" s="48">
        <v>16</v>
      </c>
      <c r="D27" s="49">
        <v>11</v>
      </c>
      <c r="E27" s="50">
        <f t="shared" si="0"/>
        <v>176</v>
      </c>
    </row>
    <row r="28" spans="1:5" x14ac:dyDescent="0.25">
      <c r="A28" s="46" t="s">
        <v>59</v>
      </c>
      <c r="B28" s="47" t="s">
        <v>2</v>
      </c>
      <c r="C28" s="48">
        <f>C27</f>
        <v>16</v>
      </c>
      <c r="D28" s="49">
        <v>12</v>
      </c>
      <c r="E28" s="50">
        <f t="shared" si="0"/>
        <v>192</v>
      </c>
    </row>
    <row r="29" spans="1:5" x14ac:dyDescent="0.25">
      <c r="A29" s="46" t="s">
        <v>36</v>
      </c>
      <c r="B29" s="47" t="s">
        <v>1</v>
      </c>
      <c r="C29" s="48">
        <v>1</v>
      </c>
      <c r="D29" s="49">
        <v>13630</v>
      </c>
      <c r="E29" s="50">
        <f t="shared" si="0"/>
        <v>13630</v>
      </c>
    </row>
    <row r="30" spans="1:5" x14ac:dyDescent="0.25">
      <c r="A30" s="46" t="s">
        <v>51</v>
      </c>
      <c r="B30" s="47" t="s">
        <v>8</v>
      </c>
      <c r="C30" s="48">
        <v>3</v>
      </c>
      <c r="D30" s="49">
        <v>650</v>
      </c>
      <c r="E30" s="50">
        <f t="shared" si="0"/>
        <v>1950</v>
      </c>
    </row>
    <row r="31" spans="1:5" x14ac:dyDescent="0.25">
      <c r="A31" s="46" t="s">
        <v>23</v>
      </c>
      <c r="B31" s="47" t="s">
        <v>1</v>
      </c>
      <c r="C31" s="48">
        <f>C16*4</f>
        <v>116</v>
      </c>
      <c r="D31" s="49">
        <v>5.0199999999999996</v>
      </c>
      <c r="E31" s="50">
        <f t="shared" si="0"/>
        <v>582.31999999999994</v>
      </c>
    </row>
    <row r="32" spans="1:5" x14ac:dyDescent="0.25">
      <c r="A32" s="46" t="s">
        <v>24</v>
      </c>
      <c r="B32" s="47" t="s">
        <v>2</v>
      </c>
      <c r="C32" s="48">
        <v>100</v>
      </c>
      <c r="D32" s="49">
        <v>15.4</v>
      </c>
      <c r="E32" s="50">
        <f t="shared" si="0"/>
        <v>1540</v>
      </c>
    </row>
    <row r="33" spans="1:5" x14ac:dyDescent="0.25">
      <c r="A33" s="51" t="s">
        <v>5</v>
      </c>
      <c r="B33" s="47" t="s">
        <v>1</v>
      </c>
      <c r="C33" s="52">
        <v>1</v>
      </c>
      <c r="D33" s="49">
        <f>SUM(E4:E32)*0.8</f>
        <v>30438.984000000004</v>
      </c>
      <c r="E33" s="50">
        <f t="shared" si="0"/>
        <v>30438.984000000004</v>
      </c>
    </row>
    <row r="34" spans="1:5" x14ac:dyDescent="0.25">
      <c r="A34" s="51" t="s">
        <v>14</v>
      </c>
      <c r="B34" s="53" t="s">
        <v>15</v>
      </c>
      <c r="C34" s="52">
        <v>6</v>
      </c>
      <c r="D34" s="49">
        <f>SUM(E4:E33)/100</f>
        <v>684.87714000000005</v>
      </c>
      <c r="E34" s="50">
        <f t="shared" si="0"/>
        <v>4109.2628400000003</v>
      </c>
    </row>
    <row r="35" spans="1:5" x14ac:dyDescent="0.25">
      <c r="A35" s="51" t="s">
        <v>16</v>
      </c>
      <c r="B35" s="53" t="s">
        <v>15</v>
      </c>
      <c r="C35" s="52">
        <v>6</v>
      </c>
      <c r="D35" s="49">
        <f>SUM(E4:E33)/100</f>
        <v>684.87714000000005</v>
      </c>
      <c r="E35" s="50">
        <f t="shared" si="0"/>
        <v>4109.2628400000003</v>
      </c>
    </row>
    <row r="36" spans="1:5" x14ac:dyDescent="0.25">
      <c r="A36" s="51" t="s">
        <v>17</v>
      </c>
      <c r="B36" s="47" t="s">
        <v>1</v>
      </c>
      <c r="C36" s="52">
        <v>1</v>
      </c>
      <c r="D36" s="49">
        <v>1500</v>
      </c>
      <c r="E36" s="50">
        <f t="shared" si="0"/>
        <v>1500</v>
      </c>
    </row>
    <row r="37" spans="1:5" x14ac:dyDescent="0.25">
      <c r="A37" s="51" t="s">
        <v>18</v>
      </c>
      <c r="B37" s="53" t="s">
        <v>15</v>
      </c>
      <c r="C37" s="52">
        <v>4</v>
      </c>
      <c r="D37" s="49">
        <f>D35</f>
        <v>684.87714000000005</v>
      </c>
      <c r="E37" s="50">
        <f t="shared" si="0"/>
        <v>2739.5085600000002</v>
      </c>
    </row>
    <row r="38" spans="1:5" x14ac:dyDescent="0.25">
      <c r="A38" s="51" t="s">
        <v>6</v>
      </c>
      <c r="B38" s="47" t="s">
        <v>1</v>
      </c>
      <c r="C38" s="52">
        <v>1</v>
      </c>
      <c r="D38" s="49">
        <v>2000</v>
      </c>
      <c r="E38" s="50">
        <f t="shared" si="0"/>
        <v>2000</v>
      </c>
    </row>
    <row r="39" spans="1:5" x14ac:dyDescent="0.25">
      <c r="A39" s="51" t="s">
        <v>50</v>
      </c>
      <c r="B39" s="47" t="s">
        <v>1</v>
      </c>
      <c r="C39" s="52">
        <v>1</v>
      </c>
      <c r="D39" s="49">
        <f>630*20</f>
        <v>12600</v>
      </c>
      <c r="E39" s="50">
        <f t="shared" si="0"/>
        <v>12600</v>
      </c>
    </row>
    <row r="40" spans="1:5" x14ac:dyDescent="0.25">
      <c r="A40" s="51" t="s">
        <v>19</v>
      </c>
      <c r="B40" s="47" t="s">
        <v>8</v>
      </c>
      <c r="C40" s="52">
        <v>2</v>
      </c>
      <c r="D40" s="49">
        <v>450</v>
      </c>
      <c r="E40" s="50">
        <f t="shared" si="0"/>
        <v>900</v>
      </c>
    </row>
    <row r="41" spans="1:5" x14ac:dyDescent="0.25">
      <c r="A41" s="51" t="s">
        <v>7</v>
      </c>
      <c r="B41" s="47" t="s">
        <v>8</v>
      </c>
      <c r="C41" s="52">
        <v>6</v>
      </c>
      <c r="D41" s="49">
        <v>750</v>
      </c>
      <c r="E41" s="50">
        <f t="shared" si="0"/>
        <v>4500</v>
      </c>
    </row>
    <row r="42" spans="1:5" ht="15.75" thickBot="1" x14ac:dyDescent="0.3">
      <c r="A42" s="54" t="s">
        <v>13</v>
      </c>
      <c r="B42" s="55"/>
      <c r="C42" s="56"/>
      <c r="D42" s="57"/>
      <c r="E42" s="58">
        <f>SUM(E1:E41)</f>
        <v>100945.74824</v>
      </c>
    </row>
    <row r="44" spans="1:5" x14ac:dyDescent="0.25">
      <c r="A44" s="59" t="s">
        <v>52</v>
      </c>
      <c r="B44" s="37">
        <v>14</v>
      </c>
      <c r="C44" s="39" t="s">
        <v>2</v>
      </c>
    </row>
    <row r="45" spans="1:5" x14ac:dyDescent="0.25">
      <c r="A45" s="59"/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144EB-8AA7-4EA4-B99B-55EA9EED3177}">
  <dimension ref="A1:E45"/>
  <sheetViews>
    <sheetView zoomScale="130" zoomScaleNormal="130" workbookViewId="0">
      <selection activeCell="A27" sqref="A27:E28"/>
    </sheetView>
  </sheetViews>
  <sheetFormatPr defaultColWidth="8.85546875" defaultRowHeight="15" x14ac:dyDescent="0.25"/>
  <cols>
    <col min="1" max="1" width="52.85546875" style="37" customWidth="1"/>
    <col min="2" max="2" width="5.7109375" style="37" customWidth="1"/>
    <col min="3" max="3" width="8.85546875" style="39"/>
    <col min="4" max="4" width="9.85546875" style="40" bestFit="1" customWidth="1"/>
    <col min="5" max="5" width="12" style="40" customWidth="1"/>
    <col min="6" max="16384" width="8.85546875" style="37"/>
  </cols>
  <sheetData>
    <row r="1" spans="1:5" ht="15.75" x14ac:dyDescent="0.25">
      <c r="A1" s="63" t="s">
        <v>47</v>
      </c>
      <c r="B1" s="63"/>
      <c r="C1" s="63"/>
      <c r="D1" s="63"/>
      <c r="E1" s="63"/>
    </row>
    <row r="2" spans="1:5" ht="15.6" customHeight="1" x14ac:dyDescent="0.25">
      <c r="A2" s="36" t="s">
        <v>61</v>
      </c>
      <c r="B2" s="36"/>
      <c r="C2" s="38"/>
      <c r="D2" s="36"/>
      <c r="E2" s="36"/>
    </row>
    <row r="3" spans="1:5" ht="15.75" thickBot="1" x14ac:dyDescent="0.3"/>
    <row r="4" spans="1:5" x14ac:dyDescent="0.25">
      <c r="A4" s="41" t="s">
        <v>0</v>
      </c>
      <c r="B4" s="42" t="s">
        <v>9</v>
      </c>
      <c r="C4" s="43" t="s">
        <v>10</v>
      </c>
      <c r="D4" s="44" t="s">
        <v>11</v>
      </c>
      <c r="E4" s="45" t="s">
        <v>12</v>
      </c>
    </row>
    <row r="5" spans="1:5" x14ac:dyDescent="0.25">
      <c r="A5" s="46" t="s">
        <v>25</v>
      </c>
      <c r="B5" s="47" t="s">
        <v>1</v>
      </c>
      <c r="C5" s="48">
        <v>4</v>
      </c>
      <c r="D5" s="49">
        <v>178</v>
      </c>
      <c r="E5" s="50">
        <f>C5*D5</f>
        <v>712</v>
      </c>
    </row>
    <row r="6" spans="1:5" x14ac:dyDescent="0.25">
      <c r="A6" s="46" t="s">
        <v>28</v>
      </c>
      <c r="B6" s="47" t="s">
        <v>1</v>
      </c>
      <c r="C6" s="48">
        <v>1</v>
      </c>
      <c r="D6" s="49">
        <v>35</v>
      </c>
      <c r="E6" s="50">
        <f t="shared" ref="E6:E41" si="0">C6*D6</f>
        <v>35</v>
      </c>
    </row>
    <row r="7" spans="1:5" x14ac:dyDescent="0.25">
      <c r="A7" s="46" t="s">
        <v>29</v>
      </c>
      <c r="B7" s="47" t="s">
        <v>1</v>
      </c>
      <c r="C7" s="48">
        <v>1</v>
      </c>
      <c r="D7" s="49">
        <f>149+22+37</f>
        <v>208</v>
      </c>
      <c r="E7" s="50">
        <f t="shared" si="0"/>
        <v>208</v>
      </c>
    </row>
    <row r="8" spans="1:5" x14ac:dyDescent="0.25">
      <c r="A8" s="46" t="s">
        <v>30</v>
      </c>
      <c r="B8" s="47" t="s">
        <v>1</v>
      </c>
      <c r="C8" s="48">
        <v>2</v>
      </c>
      <c r="D8" s="49">
        <f>93+22+37</f>
        <v>152</v>
      </c>
      <c r="E8" s="50">
        <f t="shared" si="0"/>
        <v>304</v>
      </c>
    </row>
    <row r="9" spans="1:5" x14ac:dyDescent="0.25">
      <c r="A9" s="46" t="s">
        <v>45</v>
      </c>
      <c r="B9" s="47" t="s">
        <v>1</v>
      </c>
      <c r="C9" s="48">
        <v>1</v>
      </c>
      <c r="D9" s="49">
        <f>118+22+47</f>
        <v>187</v>
      </c>
      <c r="E9" s="50">
        <f t="shared" si="0"/>
        <v>187</v>
      </c>
    </row>
    <row r="10" spans="1:5" x14ac:dyDescent="0.25">
      <c r="A10" s="46" t="s">
        <v>46</v>
      </c>
      <c r="B10" s="47" t="s">
        <v>1</v>
      </c>
      <c r="C10" s="48">
        <v>1</v>
      </c>
      <c r="D10" s="49">
        <v>192</v>
      </c>
      <c r="E10" s="50">
        <f t="shared" si="0"/>
        <v>192</v>
      </c>
    </row>
    <row r="11" spans="1:5" x14ac:dyDescent="0.25">
      <c r="A11" s="46" t="s">
        <v>39</v>
      </c>
      <c r="B11" s="47" t="s">
        <v>1</v>
      </c>
      <c r="C11" s="48">
        <v>2</v>
      </c>
      <c r="D11" s="49">
        <f>3*D13</f>
        <v>426</v>
      </c>
      <c r="E11" s="50">
        <f t="shared" si="0"/>
        <v>852</v>
      </c>
    </row>
    <row r="12" spans="1:5" x14ac:dyDescent="0.25">
      <c r="A12" s="46" t="s">
        <v>32</v>
      </c>
      <c r="B12" s="47" t="s">
        <v>1</v>
      </c>
      <c r="C12" s="48">
        <v>6</v>
      </c>
      <c r="D12" s="49">
        <f>97+22+37</f>
        <v>156</v>
      </c>
      <c r="E12" s="50">
        <f t="shared" si="0"/>
        <v>936</v>
      </c>
    </row>
    <row r="13" spans="1:5" x14ac:dyDescent="0.25">
      <c r="A13" s="46" t="s">
        <v>33</v>
      </c>
      <c r="B13" s="47" t="s">
        <v>1</v>
      </c>
      <c r="C13" s="48">
        <v>10</v>
      </c>
      <c r="D13" s="49">
        <f>120+22</f>
        <v>142</v>
      </c>
      <c r="E13" s="50">
        <f t="shared" si="0"/>
        <v>1420</v>
      </c>
    </row>
    <row r="14" spans="1:5" x14ac:dyDescent="0.25">
      <c r="A14" s="46" t="s">
        <v>43</v>
      </c>
      <c r="B14" s="47" t="s">
        <v>1</v>
      </c>
      <c r="C14" s="48">
        <v>1</v>
      </c>
      <c r="D14" s="49">
        <f>22+243+39</f>
        <v>304</v>
      </c>
      <c r="E14" s="50">
        <f t="shared" si="0"/>
        <v>304</v>
      </c>
    </row>
    <row r="15" spans="1:5" x14ac:dyDescent="0.25">
      <c r="A15" s="46" t="s">
        <v>44</v>
      </c>
      <c r="B15" s="47" t="s">
        <v>1</v>
      </c>
      <c r="C15" s="48">
        <v>1</v>
      </c>
      <c r="D15" s="49">
        <f>22+25+187</f>
        <v>234</v>
      </c>
      <c r="E15" s="50">
        <f t="shared" si="0"/>
        <v>234</v>
      </c>
    </row>
    <row r="16" spans="1:5" x14ac:dyDescent="0.25">
      <c r="A16" s="46" t="s">
        <v>37</v>
      </c>
      <c r="B16" s="47" t="s">
        <v>1</v>
      </c>
      <c r="C16" s="48">
        <f>SUM(C5:C15)</f>
        <v>30</v>
      </c>
      <c r="D16" s="49">
        <v>6.99</v>
      </c>
      <c r="E16" s="50">
        <f t="shared" si="0"/>
        <v>209.70000000000002</v>
      </c>
    </row>
    <row r="17" spans="1:5" x14ac:dyDescent="0.25">
      <c r="A17" s="46" t="s">
        <v>53</v>
      </c>
      <c r="B17" s="47" t="s">
        <v>1</v>
      </c>
      <c r="C17" s="48">
        <v>7</v>
      </c>
      <c r="D17" s="49">
        <v>8</v>
      </c>
      <c r="E17" s="50">
        <f t="shared" si="0"/>
        <v>56</v>
      </c>
    </row>
    <row r="18" spans="1:5" x14ac:dyDescent="0.25">
      <c r="A18" s="46" t="s">
        <v>57</v>
      </c>
      <c r="B18" s="47" t="s">
        <v>1</v>
      </c>
      <c r="C18" s="48">
        <v>2</v>
      </c>
      <c r="D18" s="49">
        <v>530</v>
      </c>
      <c r="E18" s="50">
        <f t="shared" si="0"/>
        <v>1060</v>
      </c>
    </row>
    <row r="19" spans="1:5" x14ac:dyDescent="0.25">
      <c r="A19" s="46" t="s">
        <v>49</v>
      </c>
      <c r="B19" s="47" t="s">
        <v>1</v>
      </c>
      <c r="C19" s="48">
        <v>1</v>
      </c>
      <c r="D19" s="49">
        <v>1200</v>
      </c>
      <c r="E19" s="50">
        <f t="shared" si="0"/>
        <v>1200</v>
      </c>
    </row>
    <row r="20" spans="1:5" x14ac:dyDescent="0.25">
      <c r="A20" s="46" t="s">
        <v>60</v>
      </c>
      <c r="B20" s="47" t="s">
        <v>1</v>
      </c>
      <c r="C20" s="48">
        <v>1</v>
      </c>
      <c r="D20" s="49">
        <v>1850</v>
      </c>
      <c r="E20" s="50">
        <f t="shared" si="0"/>
        <v>1850</v>
      </c>
    </row>
    <row r="21" spans="1:5" x14ac:dyDescent="0.25">
      <c r="A21" s="46" t="s">
        <v>40</v>
      </c>
      <c r="B21" s="47" t="s">
        <v>1</v>
      </c>
      <c r="C21" s="48">
        <v>1</v>
      </c>
      <c r="D21" s="49">
        <v>365</v>
      </c>
      <c r="E21" s="50">
        <f t="shared" si="0"/>
        <v>365</v>
      </c>
    </row>
    <row r="22" spans="1:5" x14ac:dyDescent="0.25">
      <c r="A22" s="14" t="s">
        <v>21</v>
      </c>
      <c r="B22" s="2" t="s">
        <v>2</v>
      </c>
      <c r="C22" s="22">
        <v>16</v>
      </c>
      <c r="D22" s="3">
        <v>41.3</v>
      </c>
      <c r="E22" s="13">
        <f t="shared" si="0"/>
        <v>660.8</v>
      </c>
    </row>
    <row r="23" spans="1:5" x14ac:dyDescent="0.25">
      <c r="A23" s="51" t="s">
        <v>4</v>
      </c>
      <c r="B23" s="47" t="s">
        <v>2</v>
      </c>
      <c r="C23" s="48">
        <f>10*25</f>
        <v>250</v>
      </c>
      <c r="D23" s="49">
        <v>24.9</v>
      </c>
      <c r="E23" s="50">
        <f t="shared" si="0"/>
        <v>6225</v>
      </c>
    </row>
    <row r="24" spans="1:5" x14ac:dyDescent="0.25">
      <c r="A24" s="51" t="s">
        <v>3</v>
      </c>
      <c r="B24" s="47" t="s">
        <v>2</v>
      </c>
      <c r="C24" s="48">
        <v>110</v>
      </c>
      <c r="D24" s="49">
        <v>15.1</v>
      </c>
      <c r="E24" s="50">
        <f t="shared" si="0"/>
        <v>1661</v>
      </c>
    </row>
    <row r="25" spans="1:5" x14ac:dyDescent="0.25">
      <c r="A25" s="51" t="s">
        <v>20</v>
      </c>
      <c r="B25" s="47" t="s">
        <v>2</v>
      </c>
      <c r="C25" s="48">
        <v>42</v>
      </c>
      <c r="D25" s="49">
        <v>15.1</v>
      </c>
      <c r="E25" s="50">
        <f t="shared" si="0"/>
        <v>634.19999999999993</v>
      </c>
    </row>
    <row r="26" spans="1:5" x14ac:dyDescent="0.25">
      <c r="A26" s="46" t="s">
        <v>22</v>
      </c>
      <c r="B26" s="47" t="s">
        <v>2</v>
      </c>
      <c r="C26" s="48">
        <v>25</v>
      </c>
      <c r="D26" s="49">
        <v>20.28</v>
      </c>
      <c r="E26" s="50">
        <f t="shared" si="0"/>
        <v>507</v>
      </c>
    </row>
    <row r="27" spans="1:5" x14ac:dyDescent="0.25">
      <c r="A27" s="46" t="s">
        <v>58</v>
      </c>
      <c r="B27" s="47" t="s">
        <v>2</v>
      </c>
      <c r="C27" s="48">
        <v>15</v>
      </c>
      <c r="D27" s="49">
        <v>11</v>
      </c>
      <c r="E27" s="50">
        <f t="shared" si="0"/>
        <v>165</v>
      </c>
    </row>
    <row r="28" spans="1:5" x14ac:dyDescent="0.25">
      <c r="A28" s="46" t="s">
        <v>59</v>
      </c>
      <c r="B28" s="47" t="s">
        <v>2</v>
      </c>
      <c r="C28" s="48">
        <f>C27</f>
        <v>15</v>
      </c>
      <c r="D28" s="49">
        <v>12</v>
      </c>
      <c r="E28" s="50">
        <f t="shared" si="0"/>
        <v>180</v>
      </c>
    </row>
    <row r="29" spans="1:5" x14ac:dyDescent="0.25">
      <c r="A29" s="46" t="s">
        <v>36</v>
      </c>
      <c r="B29" s="47" t="s">
        <v>1</v>
      </c>
      <c r="C29" s="48">
        <v>1</v>
      </c>
      <c r="D29" s="49">
        <v>13630</v>
      </c>
      <c r="E29" s="50">
        <f t="shared" si="0"/>
        <v>13630</v>
      </c>
    </row>
    <row r="30" spans="1:5" x14ac:dyDescent="0.25">
      <c r="A30" s="46" t="s">
        <v>51</v>
      </c>
      <c r="B30" s="47" t="s">
        <v>8</v>
      </c>
      <c r="C30" s="48">
        <v>3</v>
      </c>
      <c r="D30" s="49">
        <v>650</v>
      </c>
      <c r="E30" s="50">
        <f t="shared" si="0"/>
        <v>1950</v>
      </c>
    </row>
    <row r="31" spans="1:5" x14ac:dyDescent="0.25">
      <c r="A31" s="46" t="s">
        <v>23</v>
      </c>
      <c r="B31" s="47" t="s">
        <v>1</v>
      </c>
      <c r="C31" s="48">
        <f>C16*4</f>
        <v>120</v>
      </c>
      <c r="D31" s="49">
        <v>5.0199999999999996</v>
      </c>
      <c r="E31" s="50">
        <f t="shared" si="0"/>
        <v>602.4</v>
      </c>
    </row>
    <row r="32" spans="1:5" x14ac:dyDescent="0.25">
      <c r="A32" s="46" t="s">
        <v>24</v>
      </c>
      <c r="B32" s="47" t="s">
        <v>2</v>
      </c>
      <c r="C32" s="48">
        <v>100</v>
      </c>
      <c r="D32" s="49">
        <v>15.4</v>
      </c>
      <c r="E32" s="50">
        <f t="shared" si="0"/>
        <v>1540</v>
      </c>
    </row>
    <row r="33" spans="1:5" x14ac:dyDescent="0.25">
      <c r="A33" s="51" t="s">
        <v>5</v>
      </c>
      <c r="B33" s="47" t="s">
        <v>1</v>
      </c>
      <c r="C33" s="52">
        <v>1</v>
      </c>
      <c r="D33" s="49">
        <f>SUM(E4:E32)*0.8</f>
        <v>30304.080000000002</v>
      </c>
      <c r="E33" s="50">
        <f t="shared" si="0"/>
        <v>30304.080000000002</v>
      </c>
    </row>
    <row r="34" spans="1:5" x14ac:dyDescent="0.25">
      <c r="A34" s="51" t="s">
        <v>14</v>
      </c>
      <c r="B34" s="53" t="s">
        <v>15</v>
      </c>
      <c r="C34" s="52">
        <v>6</v>
      </c>
      <c r="D34" s="49">
        <f>SUM(E4:E33)/100</f>
        <v>681.84179999999992</v>
      </c>
      <c r="E34" s="50">
        <f t="shared" si="0"/>
        <v>4091.0507999999995</v>
      </c>
    </row>
    <row r="35" spans="1:5" x14ac:dyDescent="0.25">
      <c r="A35" s="51" t="s">
        <v>16</v>
      </c>
      <c r="B35" s="53" t="s">
        <v>15</v>
      </c>
      <c r="C35" s="52">
        <v>6</v>
      </c>
      <c r="D35" s="49">
        <f>SUM(E4:E33)/100</f>
        <v>681.84179999999992</v>
      </c>
      <c r="E35" s="50">
        <f t="shared" si="0"/>
        <v>4091.0507999999995</v>
      </c>
    </row>
    <row r="36" spans="1:5" x14ac:dyDescent="0.25">
      <c r="A36" s="51" t="s">
        <v>17</v>
      </c>
      <c r="B36" s="47" t="s">
        <v>1</v>
      </c>
      <c r="C36" s="52">
        <v>1</v>
      </c>
      <c r="D36" s="49">
        <v>1500</v>
      </c>
      <c r="E36" s="50">
        <f t="shared" si="0"/>
        <v>1500</v>
      </c>
    </row>
    <row r="37" spans="1:5" x14ac:dyDescent="0.25">
      <c r="A37" s="51" t="s">
        <v>18</v>
      </c>
      <c r="B37" s="53" t="s">
        <v>15</v>
      </c>
      <c r="C37" s="52">
        <v>4</v>
      </c>
      <c r="D37" s="49">
        <f>D35</f>
        <v>681.84179999999992</v>
      </c>
      <c r="E37" s="50">
        <f t="shared" si="0"/>
        <v>2727.3671999999997</v>
      </c>
    </row>
    <row r="38" spans="1:5" x14ac:dyDescent="0.25">
      <c r="A38" s="51" t="s">
        <v>6</v>
      </c>
      <c r="B38" s="47" t="s">
        <v>1</v>
      </c>
      <c r="C38" s="52">
        <v>1</v>
      </c>
      <c r="D38" s="49">
        <v>2000</v>
      </c>
      <c r="E38" s="50">
        <f t="shared" si="0"/>
        <v>2000</v>
      </c>
    </row>
    <row r="39" spans="1:5" x14ac:dyDescent="0.25">
      <c r="A39" s="51" t="s">
        <v>50</v>
      </c>
      <c r="B39" s="47" t="s">
        <v>1</v>
      </c>
      <c r="C39" s="52">
        <v>1</v>
      </c>
      <c r="D39" s="49">
        <f>630*20</f>
        <v>12600</v>
      </c>
      <c r="E39" s="50">
        <f t="shared" si="0"/>
        <v>12600</v>
      </c>
    </row>
    <row r="40" spans="1:5" x14ac:dyDescent="0.25">
      <c r="A40" s="51" t="s">
        <v>19</v>
      </c>
      <c r="B40" s="47" t="s">
        <v>8</v>
      </c>
      <c r="C40" s="52">
        <v>2</v>
      </c>
      <c r="D40" s="49">
        <v>450</v>
      </c>
      <c r="E40" s="50">
        <f t="shared" si="0"/>
        <v>900</v>
      </c>
    </row>
    <row r="41" spans="1:5" x14ac:dyDescent="0.25">
      <c r="A41" s="51" t="s">
        <v>7</v>
      </c>
      <c r="B41" s="47" t="s">
        <v>8</v>
      </c>
      <c r="C41" s="52">
        <v>6</v>
      </c>
      <c r="D41" s="49">
        <v>750</v>
      </c>
      <c r="E41" s="50">
        <f t="shared" si="0"/>
        <v>4500</v>
      </c>
    </row>
    <row r="42" spans="1:5" ht="15.75" thickBot="1" x14ac:dyDescent="0.3">
      <c r="A42" s="54" t="s">
        <v>13</v>
      </c>
      <c r="B42" s="55"/>
      <c r="C42" s="56"/>
      <c r="D42" s="57"/>
      <c r="E42" s="58">
        <f>SUM(E1:E41)</f>
        <v>100593.64879999998</v>
      </c>
    </row>
    <row r="44" spans="1:5" x14ac:dyDescent="0.25">
      <c r="A44" s="59" t="s">
        <v>52</v>
      </c>
      <c r="B44" s="37">
        <v>12</v>
      </c>
      <c r="C44" s="39" t="s">
        <v>2</v>
      </c>
    </row>
    <row r="45" spans="1:5" x14ac:dyDescent="0.25">
      <c r="A45" s="59"/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6A2D5-6F36-431B-821F-88D822A12EA4}">
  <dimension ref="A1:E44"/>
  <sheetViews>
    <sheetView topLeftCell="A4" zoomScale="130" zoomScaleNormal="130" workbookViewId="0">
      <selection activeCell="A31" sqref="A31"/>
    </sheetView>
  </sheetViews>
  <sheetFormatPr defaultColWidth="8.85546875" defaultRowHeight="15" x14ac:dyDescent="0.25"/>
  <cols>
    <col min="1" max="1" width="52.85546875" style="37" customWidth="1"/>
    <col min="2" max="2" width="5.7109375" style="37" customWidth="1"/>
    <col min="3" max="3" width="8.85546875" style="39"/>
    <col min="4" max="4" width="9.85546875" style="40" bestFit="1" customWidth="1"/>
    <col min="5" max="5" width="10.85546875" style="40" bestFit="1" customWidth="1"/>
    <col min="6" max="16384" width="8.85546875" style="37"/>
  </cols>
  <sheetData>
    <row r="1" spans="1:5" ht="15.75" x14ac:dyDescent="0.25">
      <c r="A1" s="63" t="s">
        <v>47</v>
      </c>
      <c r="B1" s="63"/>
      <c r="C1" s="63"/>
      <c r="D1" s="63"/>
      <c r="E1" s="63"/>
    </row>
    <row r="2" spans="1:5" ht="15.6" customHeight="1" x14ac:dyDescent="0.25">
      <c r="A2" s="36" t="s">
        <v>42</v>
      </c>
      <c r="B2" s="36"/>
      <c r="C2" s="38"/>
      <c r="D2" s="36"/>
      <c r="E2" s="36"/>
    </row>
    <row r="3" spans="1:5" ht="15.75" thickBot="1" x14ac:dyDescent="0.3"/>
    <row r="4" spans="1:5" x14ac:dyDescent="0.25">
      <c r="A4" s="41" t="s">
        <v>0</v>
      </c>
      <c r="B4" s="42" t="s">
        <v>9</v>
      </c>
      <c r="C4" s="43" t="s">
        <v>10</v>
      </c>
      <c r="D4" s="44" t="s">
        <v>11</v>
      </c>
      <c r="E4" s="45" t="s">
        <v>12</v>
      </c>
    </row>
    <row r="5" spans="1:5" x14ac:dyDescent="0.25">
      <c r="A5" s="46" t="s">
        <v>25</v>
      </c>
      <c r="B5" s="47" t="s">
        <v>1</v>
      </c>
      <c r="C5" s="60">
        <v>7</v>
      </c>
      <c r="D5" s="49">
        <v>178</v>
      </c>
      <c r="E5" s="50">
        <f>C5*D5</f>
        <v>1246</v>
      </c>
    </row>
    <row r="6" spans="1:5" x14ac:dyDescent="0.25">
      <c r="A6" s="46" t="s">
        <v>27</v>
      </c>
      <c r="B6" s="47" t="s">
        <v>1</v>
      </c>
      <c r="C6" s="60">
        <v>5</v>
      </c>
      <c r="D6" s="49">
        <v>35</v>
      </c>
      <c r="E6" s="50">
        <f t="shared" ref="E6:E40" si="0">C6*D6</f>
        <v>175</v>
      </c>
    </row>
    <row r="7" spans="1:5" x14ac:dyDescent="0.25">
      <c r="A7" s="46" t="s">
        <v>28</v>
      </c>
      <c r="B7" s="47" t="s">
        <v>1</v>
      </c>
      <c r="C7" s="60">
        <v>1</v>
      </c>
      <c r="D7" s="49">
        <v>35</v>
      </c>
      <c r="E7" s="50">
        <f t="shared" si="0"/>
        <v>35</v>
      </c>
    </row>
    <row r="8" spans="1:5" x14ac:dyDescent="0.25">
      <c r="A8" s="46" t="s">
        <v>30</v>
      </c>
      <c r="B8" s="47" t="s">
        <v>1</v>
      </c>
      <c r="C8" s="60">
        <v>2</v>
      </c>
      <c r="D8" s="49">
        <f>93+22+37</f>
        <v>152</v>
      </c>
      <c r="E8" s="50">
        <f t="shared" si="0"/>
        <v>304</v>
      </c>
    </row>
    <row r="9" spans="1:5" x14ac:dyDescent="0.25">
      <c r="A9" s="46" t="s">
        <v>38</v>
      </c>
      <c r="B9" s="47" t="s">
        <v>1</v>
      </c>
      <c r="C9" s="60">
        <v>2</v>
      </c>
      <c r="D9" s="49">
        <f>204+22+47</f>
        <v>273</v>
      </c>
      <c r="E9" s="50">
        <f t="shared" si="0"/>
        <v>546</v>
      </c>
    </row>
    <row r="10" spans="1:5" x14ac:dyDescent="0.25">
      <c r="A10" s="46" t="s">
        <v>45</v>
      </c>
      <c r="B10" s="47" t="s">
        <v>1</v>
      </c>
      <c r="C10" s="60">
        <v>1</v>
      </c>
      <c r="D10" s="49">
        <v>187</v>
      </c>
      <c r="E10" s="50">
        <f t="shared" si="0"/>
        <v>187</v>
      </c>
    </row>
    <row r="11" spans="1:5" x14ac:dyDescent="0.25">
      <c r="A11" s="46" t="s">
        <v>39</v>
      </c>
      <c r="B11" s="47" t="s">
        <v>1</v>
      </c>
      <c r="C11" s="60">
        <v>2</v>
      </c>
      <c r="D11" s="49">
        <f>3*D13</f>
        <v>426</v>
      </c>
      <c r="E11" s="50">
        <f t="shared" si="0"/>
        <v>852</v>
      </c>
    </row>
    <row r="12" spans="1:5" x14ac:dyDescent="0.25">
      <c r="A12" s="46" t="s">
        <v>32</v>
      </c>
      <c r="B12" s="47" t="s">
        <v>1</v>
      </c>
      <c r="C12" s="60">
        <v>3</v>
      </c>
      <c r="D12" s="49">
        <f>97+22+37</f>
        <v>156</v>
      </c>
      <c r="E12" s="50">
        <f t="shared" si="0"/>
        <v>468</v>
      </c>
    </row>
    <row r="13" spans="1:5" x14ac:dyDescent="0.25">
      <c r="A13" s="46" t="s">
        <v>33</v>
      </c>
      <c r="B13" s="47" t="s">
        <v>1</v>
      </c>
      <c r="C13" s="60">
        <v>9</v>
      </c>
      <c r="D13" s="49">
        <f>120+22</f>
        <v>142</v>
      </c>
      <c r="E13" s="50">
        <f t="shared" si="0"/>
        <v>1278</v>
      </c>
    </row>
    <row r="14" spans="1:5" x14ac:dyDescent="0.25">
      <c r="A14" s="46" t="s">
        <v>43</v>
      </c>
      <c r="B14" s="47" t="s">
        <v>1</v>
      </c>
      <c r="C14" s="48">
        <v>1</v>
      </c>
      <c r="D14" s="49">
        <f>22+243+39</f>
        <v>304</v>
      </c>
      <c r="E14" s="50">
        <f t="shared" si="0"/>
        <v>304</v>
      </c>
    </row>
    <row r="15" spans="1:5" x14ac:dyDescent="0.25">
      <c r="A15" s="46" t="s">
        <v>44</v>
      </c>
      <c r="B15" s="47" t="s">
        <v>1</v>
      </c>
      <c r="C15" s="48">
        <v>1</v>
      </c>
      <c r="D15" s="49">
        <f>22+25+187</f>
        <v>234</v>
      </c>
      <c r="E15" s="50">
        <f t="shared" si="0"/>
        <v>234</v>
      </c>
    </row>
    <row r="16" spans="1:5" x14ac:dyDescent="0.25">
      <c r="A16" s="46" t="s">
        <v>37</v>
      </c>
      <c r="B16" s="47" t="s">
        <v>1</v>
      </c>
      <c r="C16" s="48">
        <f>SUM(C5:C15)</f>
        <v>34</v>
      </c>
      <c r="D16" s="49">
        <v>6.99</v>
      </c>
      <c r="E16" s="50">
        <f t="shared" si="0"/>
        <v>237.66</v>
      </c>
    </row>
    <row r="17" spans="1:5" x14ac:dyDescent="0.25">
      <c r="A17" s="46" t="s">
        <v>35</v>
      </c>
      <c r="B17" s="47" t="s">
        <v>1</v>
      </c>
      <c r="C17" s="48">
        <v>2</v>
      </c>
      <c r="D17" s="49">
        <v>530</v>
      </c>
      <c r="E17" s="50">
        <f t="shared" si="0"/>
        <v>1060</v>
      </c>
    </row>
    <row r="18" spans="1:5" x14ac:dyDescent="0.25">
      <c r="A18" s="46" t="s">
        <v>53</v>
      </c>
      <c r="B18" s="47" t="s">
        <v>1</v>
      </c>
      <c r="C18" s="48">
        <v>6</v>
      </c>
      <c r="D18" s="49">
        <v>8</v>
      </c>
      <c r="E18" s="50">
        <f t="shared" si="0"/>
        <v>48</v>
      </c>
    </row>
    <row r="19" spans="1:5" x14ac:dyDescent="0.25">
      <c r="A19" s="46" t="s">
        <v>49</v>
      </c>
      <c r="B19" s="47" t="s">
        <v>1</v>
      </c>
      <c r="C19" s="48">
        <v>1</v>
      </c>
      <c r="D19" s="49">
        <v>1200</v>
      </c>
      <c r="E19" s="50">
        <f t="shared" si="0"/>
        <v>1200</v>
      </c>
    </row>
    <row r="20" spans="1:5" x14ac:dyDescent="0.25">
      <c r="A20" s="46" t="s">
        <v>40</v>
      </c>
      <c r="B20" s="47" t="s">
        <v>1</v>
      </c>
      <c r="C20" s="48">
        <v>2</v>
      </c>
      <c r="D20" s="49">
        <v>365</v>
      </c>
      <c r="E20" s="50">
        <f t="shared" si="0"/>
        <v>730</v>
      </c>
    </row>
    <row r="21" spans="1:5" x14ac:dyDescent="0.25">
      <c r="A21" s="59" t="s">
        <v>51</v>
      </c>
      <c r="B21" s="47" t="s">
        <v>8</v>
      </c>
      <c r="C21" s="61">
        <v>5</v>
      </c>
      <c r="D21" s="49">
        <v>650</v>
      </c>
      <c r="E21" s="50">
        <f t="shared" si="0"/>
        <v>3250</v>
      </c>
    </row>
    <row r="22" spans="1:5" x14ac:dyDescent="0.25">
      <c r="A22" s="51" t="s">
        <v>50</v>
      </c>
      <c r="B22" s="47" t="s">
        <v>1</v>
      </c>
      <c r="C22" s="52">
        <v>1</v>
      </c>
      <c r="D22" s="49">
        <f>630*20</f>
        <v>12600</v>
      </c>
      <c r="E22" s="50">
        <f t="shared" si="0"/>
        <v>12600</v>
      </c>
    </row>
    <row r="23" spans="1:5" x14ac:dyDescent="0.25">
      <c r="A23" s="51" t="s">
        <v>21</v>
      </c>
      <c r="B23" s="47" t="s">
        <v>2</v>
      </c>
      <c r="C23" s="48">
        <v>16</v>
      </c>
      <c r="D23" s="49">
        <v>41.3</v>
      </c>
      <c r="E23" s="50">
        <f t="shared" si="0"/>
        <v>660.8</v>
      </c>
    </row>
    <row r="24" spans="1:5" x14ac:dyDescent="0.25">
      <c r="A24" s="51" t="s">
        <v>4</v>
      </c>
      <c r="B24" s="47" t="s">
        <v>2</v>
      </c>
      <c r="C24" s="48">
        <v>218</v>
      </c>
      <c r="D24" s="49">
        <v>24.9</v>
      </c>
      <c r="E24" s="50">
        <f t="shared" si="0"/>
        <v>5428.2</v>
      </c>
    </row>
    <row r="25" spans="1:5" x14ac:dyDescent="0.25">
      <c r="A25" s="51" t="s">
        <v>3</v>
      </c>
      <c r="B25" s="47" t="s">
        <v>2</v>
      </c>
      <c r="C25" s="48">
        <v>225</v>
      </c>
      <c r="D25" s="49">
        <v>15.1</v>
      </c>
      <c r="E25" s="50">
        <f t="shared" si="0"/>
        <v>3397.5</v>
      </c>
    </row>
    <row r="26" spans="1:5" x14ac:dyDescent="0.25">
      <c r="A26" s="51" t="s">
        <v>20</v>
      </c>
      <c r="B26" s="47" t="s">
        <v>2</v>
      </c>
      <c r="C26" s="48">
        <v>48</v>
      </c>
      <c r="D26" s="49">
        <v>15.1</v>
      </c>
      <c r="E26" s="50">
        <f t="shared" si="0"/>
        <v>724.8</v>
      </c>
    </row>
    <row r="27" spans="1:5" x14ac:dyDescent="0.25">
      <c r="A27" s="46" t="s">
        <v>22</v>
      </c>
      <c r="B27" s="47" t="s">
        <v>2</v>
      </c>
      <c r="C27" s="48">
        <v>12</v>
      </c>
      <c r="D27" s="49">
        <v>20.28</v>
      </c>
      <c r="E27" s="50">
        <f t="shared" si="0"/>
        <v>243.36</v>
      </c>
    </row>
    <row r="28" spans="1:5" x14ac:dyDescent="0.25">
      <c r="A28" s="46" t="s">
        <v>58</v>
      </c>
      <c r="B28" s="47" t="s">
        <v>2</v>
      </c>
      <c r="C28" s="48">
        <v>15</v>
      </c>
      <c r="D28" s="49">
        <v>11</v>
      </c>
      <c r="E28" s="50">
        <f t="shared" si="0"/>
        <v>165</v>
      </c>
    </row>
    <row r="29" spans="1:5" x14ac:dyDescent="0.25">
      <c r="A29" s="46" t="s">
        <v>59</v>
      </c>
      <c r="B29" s="47" t="s">
        <v>2</v>
      </c>
      <c r="C29" s="48">
        <f>C28</f>
        <v>15</v>
      </c>
      <c r="D29" s="49">
        <v>12</v>
      </c>
      <c r="E29" s="50">
        <f t="shared" si="0"/>
        <v>180</v>
      </c>
    </row>
    <row r="30" spans="1:5" x14ac:dyDescent="0.25">
      <c r="A30" s="46" t="s">
        <v>36</v>
      </c>
      <c r="B30" s="47" t="s">
        <v>1</v>
      </c>
      <c r="C30" s="48">
        <v>1</v>
      </c>
      <c r="D30" s="49">
        <f>(1582+466+3500+771+70*12+310+1300*2+504)*1.9</f>
        <v>20088.7</v>
      </c>
      <c r="E30" s="50">
        <f t="shared" si="0"/>
        <v>20088.7</v>
      </c>
    </row>
    <row r="31" spans="1:5" x14ac:dyDescent="0.25">
      <c r="A31" s="46" t="s">
        <v>23</v>
      </c>
      <c r="B31" s="47" t="s">
        <v>1</v>
      </c>
      <c r="C31" s="48">
        <f>C16*4</f>
        <v>136</v>
      </c>
      <c r="D31" s="49">
        <v>5.0199999999999996</v>
      </c>
      <c r="E31" s="50">
        <f t="shared" si="0"/>
        <v>682.71999999999991</v>
      </c>
    </row>
    <row r="32" spans="1:5" x14ac:dyDescent="0.25">
      <c r="A32" s="46" t="s">
        <v>24</v>
      </c>
      <c r="B32" s="47" t="s">
        <v>2</v>
      </c>
      <c r="C32" s="48">
        <v>100</v>
      </c>
      <c r="D32" s="49">
        <v>15.4</v>
      </c>
      <c r="E32" s="50">
        <f t="shared" si="0"/>
        <v>1540</v>
      </c>
    </row>
    <row r="33" spans="1:5" x14ac:dyDescent="0.25">
      <c r="A33" s="51" t="s">
        <v>5</v>
      </c>
      <c r="B33" s="47" t="s">
        <v>1</v>
      </c>
      <c r="C33" s="52">
        <v>1</v>
      </c>
      <c r="D33" s="49">
        <f>SUM(E5:E32)*0.8</f>
        <v>46292.592000000004</v>
      </c>
      <c r="E33" s="50">
        <f t="shared" si="0"/>
        <v>46292.592000000004</v>
      </c>
    </row>
    <row r="34" spans="1:5" x14ac:dyDescent="0.25">
      <c r="A34" s="51" t="s">
        <v>14</v>
      </c>
      <c r="B34" s="53" t="s">
        <v>15</v>
      </c>
      <c r="C34" s="52">
        <v>6</v>
      </c>
      <c r="D34" s="49">
        <f>SUM(E5:E33)/100</f>
        <v>1041.5833200000002</v>
      </c>
      <c r="E34" s="50">
        <f t="shared" si="0"/>
        <v>6249.4999200000011</v>
      </c>
    </row>
    <row r="35" spans="1:5" x14ac:dyDescent="0.25">
      <c r="A35" s="51" t="s">
        <v>16</v>
      </c>
      <c r="B35" s="53" t="s">
        <v>15</v>
      </c>
      <c r="C35" s="52">
        <v>6</v>
      </c>
      <c r="D35" s="49">
        <f>SUM(E5:E33)/100</f>
        <v>1041.5833200000002</v>
      </c>
      <c r="E35" s="50">
        <f t="shared" si="0"/>
        <v>6249.4999200000011</v>
      </c>
    </row>
    <row r="36" spans="1:5" x14ac:dyDescent="0.25">
      <c r="A36" s="51" t="s">
        <v>17</v>
      </c>
      <c r="B36" s="47" t="s">
        <v>1</v>
      </c>
      <c r="C36" s="52">
        <v>1</v>
      </c>
      <c r="D36" s="49">
        <v>1500</v>
      </c>
      <c r="E36" s="50">
        <f t="shared" si="0"/>
        <v>1500</v>
      </c>
    </row>
    <row r="37" spans="1:5" x14ac:dyDescent="0.25">
      <c r="A37" s="51" t="s">
        <v>18</v>
      </c>
      <c r="B37" s="53" t="s">
        <v>15</v>
      </c>
      <c r="C37" s="52">
        <v>4</v>
      </c>
      <c r="D37" s="49">
        <f>D35</f>
        <v>1041.5833200000002</v>
      </c>
      <c r="E37" s="50">
        <f t="shared" si="0"/>
        <v>4166.3332800000007</v>
      </c>
    </row>
    <row r="38" spans="1:5" x14ac:dyDescent="0.25">
      <c r="A38" s="51" t="s">
        <v>6</v>
      </c>
      <c r="B38" s="47" t="s">
        <v>1</v>
      </c>
      <c r="C38" s="52">
        <v>1</v>
      </c>
      <c r="D38" s="49">
        <v>2000</v>
      </c>
      <c r="E38" s="50">
        <f t="shared" si="0"/>
        <v>2000</v>
      </c>
    </row>
    <row r="39" spans="1:5" x14ac:dyDescent="0.25">
      <c r="A39" s="51" t="s">
        <v>19</v>
      </c>
      <c r="B39" s="47" t="s">
        <v>8</v>
      </c>
      <c r="C39" s="52">
        <v>2</v>
      </c>
      <c r="D39" s="49">
        <v>450</v>
      </c>
      <c r="E39" s="50">
        <f t="shared" si="0"/>
        <v>900</v>
      </c>
    </row>
    <row r="40" spans="1:5" x14ac:dyDescent="0.25">
      <c r="A40" s="51" t="s">
        <v>7</v>
      </c>
      <c r="B40" s="47" t="s">
        <v>8</v>
      </c>
      <c r="C40" s="52">
        <v>6</v>
      </c>
      <c r="D40" s="49">
        <v>750</v>
      </c>
      <c r="E40" s="50">
        <f t="shared" si="0"/>
        <v>4500</v>
      </c>
    </row>
    <row r="41" spans="1:5" ht="15.75" thickBot="1" x14ac:dyDescent="0.3">
      <c r="A41" s="54" t="s">
        <v>13</v>
      </c>
      <c r="B41" s="55"/>
      <c r="C41" s="56"/>
      <c r="D41" s="57"/>
      <c r="E41" s="58">
        <f>SUM(E1:E40)</f>
        <v>129723.66512000002</v>
      </c>
    </row>
    <row r="44" spans="1:5" x14ac:dyDescent="0.25">
      <c r="A44" s="59" t="s">
        <v>52</v>
      </c>
      <c r="B44" s="37">
        <f>11*0.3+10+5*1.2+5</f>
        <v>24.3</v>
      </c>
      <c r="C44" s="39" t="s">
        <v>2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43969-F65D-47D0-9CFF-752F35ED14EA}">
  <dimension ref="A1:E45"/>
  <sheetViews>
    <sheetView zoomScale="130" zoomScaleNormal="130" workbookViewId="0">
      <selection activeCell="A28" sqref="A28"/>
    </sheetView>
  </sheetViews>
  <sheetFormatPr defaultColWidth="8.85546875" defaultRowHeight="15" x14ac:dyDescent="0.25"/>
  <cols>
    <col min="1" max="1" width="52.85546875" style="37" customWidth="1"/>
    <col min="2" max="2" width="5.7109375" style="37" customWidth="1"/>
    <col min="3" max="3" width="8.85546875" style="39"/>
    <col min="4" max="4" width="9.85546875" style="40" bestFit="1" customWidth="1"/>
    <col min="5" max="5" width="10.85546875" style="40" bestFit="1" customWidth="1"/>
    <col min="6" max="16384" width="8.85546875" style="37"/>
  </cols>
  <sheetData>
    <row r="1" spans="1:5" ht="15.75" x14ac:dyDescent="0.25">
      <c r="A1" s="63" t="s">
        <v>47</v>
      </c>
      <c r="B1" s="63"/>
      <c r="C1" s="63"/>
      <c r="D1" s="63"/>
      <c r="E1" s="63"/>
    </row>
    <row r="2" spans="1:5" ht="15.6" customHeight="1" x14ac:dyDescent="0.25">
      <c r="A2" s="36" t="s">
        <v>62</v>
      </c>
      <c r="B2" s="36"/>
      <c r="C2" s="38"/>
      <c r="D2" s="36"/>
      <c r="E2" s="36"/>
    </row>
    <row r="3" spans="1:5" ht="15.75" thickBot="1" x14ac:dyDescent="0.3"/>
    <row r="4" spans="1:5" x14ac:dyDescent="0.25">
      <c r="A4" s="41" t="s">
        <v>0</v>
      </c>
      <c r="B4" s="42" t="s">
        <v>9</v>
      </c>
      <c r="C4" s="43" t="s">
        <v>10</v>
      </c>
      <c r="D4" s="44" t="s">
        <v>11</v>
      </c>
      <c r="E4" s="45" t="s">
        <v>12</v>
      </c>
    </row>
    <row r="5" spans="1:5" x14ac:dyDescent="0.25">
      <c r="A5" s="46" t="s">
        <v>25</v>
      </c>
      <c r="B5" s="47" t="s">
        <v>1</v>
      </c>
      <c r="C5" s="7">
        <v>5</v>
      </c>
      <c r="D5" s="49">
        <v>178</v>
      </c>
      <c r="E5" s="50">
        <f>C5*D5</f>
        <v>890</v>
      </c>
    </row>
    <row r="6" spans="1:5" x14ac:dyDescent="0.25">
      <c r="A6" s="46" t="s">
        <v>27</v>
      </c>
      <c r="B6" s="47" t="s">
        <v>1</v>
      </c>
      <c r="C6" s="7">
        <v>1</v>
      </c>
      <c r="D6" s="49">
        <v>35</v>
      </c>
      <c r="E6" s="50">
        <f t="shared" ref="E6:E41" si="0">C6*D6</f>
        <v>35</v>
      </c>
    </row>
    <row r="7" spans="1:5" x14ac:dyDescent="0.25">
      <c r="A7" s="46" t="s">
        <v>28</v>
      </c>
      <c r="B7" s="47" t="s">
        <v>1</v>
      </c>
      <c r="C7" s="7">
        <v>1</v>
      </c>
      <c r="D7" s="49">
        <v>35</v>
      </c>
      <c r="E7" s="50">
        <f t="shared" si="0"/>
        <v>35</v>
      </c>
    </row>
    <row r="8" spans="1:5" x14ac:dyDescent="0.25">
      <c r="A8" s="46" t="s">
        <v>29</v>
      </c>
      <c r="B8" s="47" t="s">
        <v>1</v>
      </c>
      <c r="C8" s="7">
        <v>2</v>
      </c>
      <c r="D8" s="49">
        <v>188</v>
      </c>
      <c r="E8" s="50">
        <f t="shared" si="0"/>
        <v>376</v>
      </c>
    </row>
    <row r="9" spans="1:5" x14ac:dyDescent="0.25">
      <c r="A9" s="46" t="s">
        <v>30</v>
      </c>
      <c r="B9" s="47" t="s">
        <v>1</v>
      </c>
      <c r="C9" s="7">
        <v>4</v>
      </c>
      <c r="D9" s="49">
        <f>93+22+37</f>
        <v>152</v>
      </c>
      <c r="E9" s="50">
        <f t="shared" si="0"/>
        <v>608</v>
      </c>
    </row>
    <row r="10" spans="1:5" x14ac:dyDescent="0.25">
      <c r="A10" s="46" t="s">
        <v>38</v>
      </c>
      <c r="B10" s="47" t="s">
        <v>1</v>
      </c>
      <c r="C10" s="7">
        <v>2</v>
      </c>
      <c r="D10" s="49">
        <f>204+22+47</f>
        <v>273</v>
      </c>
      <c r="E10" s="50">
        <f t="shared" si="0"/>
        <v>546</v>
      </c>
    </row>
    <row r="11" spans="1:5" x14ac:dyDescent="0.25">
      <c r="A11" s="46" t="s">
        <v>45</v>
      </c>
      <c r="B11" s="47" t="s">
        <v>1</v>
      </c>
      <c r="C11" s="7">
        <v>1</v>
      </c>
      <c r="D11" s="49">
        <v>187</v>
      </c>
      <c r="E11" s="50">
        <f t="shared" si="0"/>
        <v>187</v>
      </c>
    </row>
    <row r="12" spans="1:5" x14ac:dyDescent="0.25">
      <c r="A12" s="20" t="s">
        <v>46</v>
      </c>
      <c r="B12" s="47" t="s">
        <v>1</v>
      </c>
      <c r="C12" s="7">
        <v>1</v>
      </c>
      <c r="D12" s="49">
        <v>166</v>
      </c>
      <c r="E12" s="50">
        <f t="shared" si="0"/>
        <v>166</v>
      </c>
    </row>
    <row r="13" spans="1:5" x14ac:dyDescent="0.25">
      <c r="A13" s="46" t="s">
        <v>39</v>
      </c>
      <c r="B13" s="47" t="s">
        <v>1</v>
      </c>
      <c r="C13" s="7">
        <v>3</v>
      </c>
      <c r="D13" s="49">
        <f>3*D15</f>
        <v>426</v>
      </c>
      <c r="E13" s="50">
        <f t="shared" si="0"/>
        <v>1278</v>
      </c>
    </row>
    <row r="14" spans="1:5" x14ac:dyDescent="0.25">
      <c r="A14" s="46" t="s">
        <v>32</v>
      </c>
      <c r="B14" s="47" t="s">
        <v>1</v>
      </c>
      <c r="C14" s="7">
        <v>2</v>
      </c>
      <c r="D14" s="49">
        <f>97+22+37</f>
        <v>156</v>
      </c>
      <c r="E14" s="50">
        <f t="shared" si="0"/>
        <v>312</v>
      </c>
    </row>
    <row r="15" spans="1:5" x14ac:dyDescent="0.25">
      <c r="A15" s="46" t="s">
        <v>33</v>
      </c>
      <c r="B15" s="47" t="s">
        <v>1</v>
      </c>
      <c r="C15" s="7">
        <v>12</v>
      </c>
      <c r="D15" s="49">
        <f>120+22</f>
        <v>142</v>
      </c>
      <c r="E15" s="50">
        <f t="shared" si="0"/>
        <v>1704</v>
      </c>
    </row>
    <row r="16" spans="1:5" x14ac:dyDescent="0.25">
      <c r="A16" s="46" t="s">
        <v>43</v>
      </c>
      <c r="B16" s="47" t="s">
        <v>1</v>
      </c>
      <c r="C16" s="48">
        <v>2</v>
      </c>
      <c r="D16" s="49">
        <f>22+243+39</f>
        <v>304</v>
      </c>
      <c r="E16" s="50">
        <f t="shared" si="0"/>
        <v>608</v>
      </c>
    </row>
    <row r="17" spans="1:5" x14ac:dyDescent="0.25">
      <c r="A17" s="46" t="s">
        <v>44</v>
      </c>
      <c r="B17" s="47" t="s">
        <v>1</v>
      </c>
      <c r="C17" s="48">
        <v>2</v>
      </c>
      <c r="D17" s="49">
        <f>22+25+187</f>
        <v>234</v>
      </c>
      <c r="E17" s="50">
        <f t="shared" si="0"/>
        <v>468</v>
      </c>
    </row>
    <row r="18" spans="1:5" x14ac:dyDescent="0.25">
      <c r="A18" s="46" t="s">
        <v>37</v>
      </c>
      <c r="B18" s="47" t="s">
        <v>1</v>
      </c>
      <c r="C18" s="48">
        <f>SUM(C5:C17)+2</f>
        <v>40</v>
      </c>
      <c r="D18" s="49">
        <v>6.99</v>
      </c>
      <c r="E18" s="50">
        <f t="shared" si="0"/>
        <v>279.60000000000002</v>
      </c>
    </row>
    <row r="19" spans="1:5" x14ac:dyDescent="0.25">
      <c r="A19" s="46" t="s">
        <v>60</v>
      </c>
      <c r="B19" s="47" t="s">
        <v>1</v>
      </c>
      <c r="C19" s="48">
        <v>1</v>
      </c>
      <c r="D19" s="49">
        <v>1148</v>
      </c>
      <c r="E19" s="50">
        <f t="shared" si="0"/>
        <v>1148</v>
      </c>
    </row>
    <row r="20" spans="1:5" x14ac:dyDescent="0.25">
      <c r="A20" s="46" t="s">
        <v>35</v>
      </c>
      <c r="B20" s="47" t="s">
        <v>1</v>
      </c>
      <c r="C20" s="48">
        <v>2</v>
      </c>
      <c r="D20" s="49">
        <v>530</v>
      </c>
      <c r="E20" s="50">
        <f t="shared" si="0"/>
        <v>1060</v>
      </c>
    </row>
    <row r="21" spans="1:5" x14ac:dyDescent="0.25">
      <c r="A21" s="46" t="s">
        <v>53</v>
      </c>
      <c r="B21" s="47" t="s">
        <v>1</v>
      </c>
      <c r="C21" s="48">
        <v>8</v>
      </c>
      <c r="D21" s="49">
        <v>8</v>
      </c>
      <c r="E21" s="50">
        <f t="shared" si="0"/>
        <v>64</v>
      </c>
    </row>
    <row r="22" spans="1:5" x14ac:dyDescent="0.25">
      <c r="A22" s="46" t="s">
        <v>40</v>
      </c>
      <c r="B22" s="47" t="s">
        <v>1</v>
      </c>
      <c r="C22" s="48">
        <v>2</v>
      </c>
      <c r="D22" s="49">
        <v>365</v>
      </c>
      <c r="E22" s="50">
        <f t="shared" si="0"/>
        <v>730</v>
      </c>
    </row>
    <row r="23" spans="1:5" x14ac:dyDescent="0.25">
      <c r="A23" s="51" t="s">
        <v>50</v>
      </c>
      <c r="B23" s="47" t="s">
        <v>1</v>
      </c>
      <c r="C23" s="52">
        <v>1</v>
      </c>
      <c r="D23" s="49">
        <f>630*20</f>
        <v>12600</v>
      </c>
      <c r="E23" s="50">
        <f t="shared" si="0"/>
        <v>12600</v>
      </c>
    </row>
    <row r="24" spans="1:5" x14ac:dyDescent="0.25">
      <c r="A24" s="51" t="s">
        <v>21</v>
      </c>
      <c r="B24" s="47" t="s">
        <v>2</v>
      </c>
      <c r="C24" s="48">
        <v>35</v>
      </c>
      <c r="D24" s="49">
        <v>41.3</v>
      </c>
      <c r="E24" s="50">
        <f t="shared" si="0"/>
        <v>1445.5</v>
      </c>
    </row>
    <row r="25" spans="1:5" x14ac:dyDescent="0.25">
      <c r="A25" s="51" t="s">
        <v>4</v>
      </c>
      <c r="B25" s="47" t="s">
        <v>2</v>
      </c>
      <c r="C25" s="48">
        <v>242</v>
      </c>
      <c r="D25" s="49">
        <v>24.9</v>
      </c>
      <c r="E25" s="50">
        <f t="shared" si="0"/>
        <v>6025.7999999999993</v>
      </c>
    </row>
    <row r="26" spans="1:5" x14ac:dyDescent="0.25">
      <c r="A26" s="51" t="s">
        <v>3</v>
      </c>
      <c r="B26" s="47" t="s">
        <v>2</v>
      </c>
      <c r="C26" s="48">
        <v>230</v>
      </c>
      <c r="D26" s="49">
        <v>15.1</v>
      </c>
      <c r="E26" s="50">
        <f t="shared" si="0"/>
        <v>3473</v>
      </c>
    </row>
    <row r="27" spans="1:5" x14ac:dyDescent="0.25">
      <c r="A27" s="51" t="s">
        <v>20</v>
      </c>
      <c r="B27" s="47" t="s">
        <v>2</v>
      </c>
      <c r="C27" s="48">
        <v>68</v>
      </c>
      <c r="D27" s="49">
        <v>15.1</v>
      </c>
      <c r="E27" s="50">
        <f t="shared" si="0"/>
        <v>1026.8</v>
      </c>
    </row>
    <row r="28" spans="1:5" x14ac:dyDescent="0.25">
      <c r="A28" s="46" t="s">
        <v>22</v>
      </c>
      <c r="B28" s="47" t="s">
        <v>2</v>
      </c>
      <c r="C28" s="48">
        <v>35</v>
      </c>
      <c r="D28" s="49">
        <v>20.28</v>
      </c>
      <c r="E28" s="50">
        <f t="shared" si="0"/>
        <v>709.80000000000007</v>
      </c>
    </row>
    <row r="29" spans="1:5" x14ac:dyDescent="0.25">
      <c r="A29" s="46" t="s">
        <v>58</v>
      </c>
      <c r="B29" s="47" t="s">
        <v>2</v>
      </c>
      <c r="C29" s="48">
        <v>44</v>
      </c>
      <c r="D29" s="49">
        <v>11</v>
      </c>
      <c r="E29" s="50">
        <f t="shared" si="0"/>
        <v>484</v>
      </c>
    </row>
    <row r="30" spans="1:5" x14ac:dyDescent="0.25">
      <c r="A30" s="46" t="s">
        <v>59</v>
      </c>
      <c r="B30" s="47" t="s">
        <v>2</v>
      </c>
      <c r="C30" s="48">
        <f>C29</f>
        <v>44</v>
      </c>
      <c r="D30" s="49">
        <v>12</v>
      </c>
      <c r="E30" s="50">
        <f t="shared" si="0"/>
        <v>528</v>
      </c>
    </row>
    <row r="31" spans="1:5" x14ac:dyDescent="0.25">
      <c r="A31" s="46" t="s">
        <v>36</v>
      </c>
      <c r="B31" s="47" t="s">
        <v>1</v>
      </c>
      <c r="C31" s="48">
        <v>1</v>
      </c>
      <c r="D31" s="49">
        <f>(1582+466+3500+771+70*12+310+1300*1+504)*1.9+500</f>
        <v>18118.7</v>
      </c>
      <c r="E31" s="50">
        <f t="shared" si="0"/>
        <v>18118.7</v>
      </c>
    </row>
    <row r="32" spans="1:5" x14ac:dyDescent="0.25">
      <c r="A32" s="46" t="s">
        <v>23</v>
      </c>
      <c r="B32" s="47" t="s">
        <v>1</v>
      </c>
      <c r="C32" s="48">
        <f>C18*4</f>
        <v>160</v>
      </c>
      <c r="D32" s="49">
        <v>5.0199999999999996</v>
      </c>
      <c r="E32" s="50">
        <f t="shared" si="0"/>
        <v>803.19999999999993</v>
      </c>
    </row>
    <row r="33" spans="1:5" x14ac:dyDescent="0.25">
      <c r="A33" s="46" t="s">
        <v>24</v>
      </c>
      <c r="B33" s="47" t="s">
        <v>2</v>
      </c>
      <c r="C33" s="48">
        <v>100</v>
      </c>
      <c r="D33" s="49">
        <v>15.4</v>
      </c>
      <c r="E33" s="50">
        <f t="shared" si="0"/>
        <v>1540</v>
      </c>
    </row>
    <row r="34" spans="1:5" x14ac:dyDescent="0.25">
      <c r="A34" s="51" t="s">
        <v>5</v>
      </c>
      <c r="B34" s="47" t="s">
        <v>1</v>
      </c>
      <c r="C34" s="52">
        <v>1</v>
      </c>
      <c r="D34" s="49">
        <f>SUM(E5:E33)*0.8</f>
        <v>45799.519999999997</v>
      </c>
      <c r="E34" s="50">
        <f t="shared" si="0"/>
        <v>45799.519999999997</v>
      </c>
    </row>
    <row r="35" spans="1:5" x14ac:dyDescent="0.25">
      <c r="A35" s="51" t="s">
        <v>14</v>
      </c>
      <c r="B35" s="53" t="s">
        <v>15</v>
      </c>
      <c r="C35" s="52">
        <v>6</v>
      </c>
      <c r="D35" s="49">
        <f>SUM(E5:E34)/100</f>
        <v>1030.4891999999998</v>
      </c>
      <c r="E35" s="50">
        <f t="shared" si="0"/>
        <v>6182.9351999999981</v>
      </c>
    </row>
    <row r="36" spans="1:5" x14ac:dyDescent="0.25">
      <c r="A36" s="51" t="s">
        <v>16</v>
      </c>
      <c r="B36" s="53" t="s">
        <v>15</v>
      </c>
      <c r="C36" s="52">
        <v>6</v>
      </c>
      <c r="D36" s="49">
        <f>SUM(E5:E34)/100</f>
        <v>1030.4891999999998</v>
      </c>
      <c r="E36" s="50">
        <f t="shared" si="0"/>
        <v>6182.9351999999981</v>
      </c>
    </row>
    <row r="37" spans="1:5" x14ac:dyDescent="0.25">
      <c r="A37" s="51" t="s">
        <v>17</v>
      </c>
      <c r="B37" s="47" t="s">
        <v>1</v>
      </c>
      <c r="C37" s="52">
        <v>1</v>
      </c>
      <c r="D37" s="49">
        <v>1500</v>
      </c>
      <c r="E37" s="50">
        <f t="shared" si="0"/>
        <v>1500</v>
      </c>
    </row>
    <row r="38" spans="1:5" x14ac:dyDescent="0.25">
      <c r="A38" s="51" t="s">
        <v>18</v>
      </c>
      <c r="B38" s="53" t="s">
        <v>15</v>
      </c>
      <c r="C38" s="52">
        <v>4</v>
      </c>
      <c r="D38" s="49">
        <f>D36</f>
        <v>1030.4891999999998</v>
      </c>
      <c r="E38" s="50">
        <f t="shared" si="0"/>
        <v>4121.956799999999</v>
      </c>
    </row>
    <row r="39" spans="1:5" x14ac:dyDescent="0.25">
      <c r="A39" s="51" t="s">
        <v>6</v>
      </c>
      <c r="B39" s="47" t="s">
        <v>1</v>
      </c>
      <c r="C39" s="52">
        <v>1</v>
      </c>
      <c r="D39" s="49">
        <v>2000</v>
      </c>
      <c r="E39" s="50">
        <f t="shared" si="0"/>
        <v>2000</v>
      </c>
    </row>
    <row r="40" spans="1:5" x14ac:dyDescent="0.25">
      <c r="A40" s="51" t="s">
        <v>19</v>
      </c>
      <c r="B40" s="47" t="s">
        <v>8</v>
      </c>
      <c r="C40" s="52">
        <v>2</v>
      </c>
      <c r="D40" s="49">
        <v>450</v>
      </c>
      <c r="E40" s="50">
        <f t="shared" si="0"/>
        <v>900</v>
      </c>
    </row>
    <row r="41" spans="1:5" x14ac:dyDescent="0.25">
      <c r="A41" s="51" t="s">
        <v>7</v>
      </c>
      <c r="B41" s="47" t="s">
        <v>8</v>
      </c>
      <c r="C41" s="52">
        <v>6</v>
      </c>
      <c r="D41" s="49">
        <v>750</v>
      </c>
      <c r="E41" s="50">
        <f t="shared" si="0"/>
        <v>4500</v>
      </c>
    </row>
    <row r="42" spans="1:5" ht="15.75" thickBot="1" x14ac:dyDescent="0.3">
      <c r="A42" s="54" t="s">
        <v>13</v>
      </c>
      <c r="B42" s="55"/>
      <c r="C42" s="56"/>
      <c r="D42" s="57"/>
      <c r="E42" s="58">
        <f>SUM(E1:E41)</f>
        <v>128436.74719999997</v>
      </c>
    </row>
    <row r="45" spans="1:5" x14ac:dyDescent="0.25">
      <c r="A45" s="59" t="s">
        <v>52</v>
      </c>
      <c r="B45" s="37">
        <f>11*0.3+10+5*1.2+5</f>
        <v>24.3</v>
      </c>
      <c r="C45" s="39" t="s">
        <v>2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5C223-2205-42E3-97B0-DF7D7368662E}">
  <dimension ref="A1:E45"/>
  <sheetViews>
    <sheetView topLeftCell="A10" zoomScale="130" zoomScaleNormal="130" workbookViewId="0">
      <selection activeCell="A31" sqref="A31"/>
    </sheetView>
  </sheetViews>
  <sheetFormatPr defaultColWidth="8.85546875" defaultRowHeight="15" x14ac:dyDescent="0.25"/>
  <cols>
    <col min="1" max="1" width="52.85546875" style="37" customWidth="1"/>
    <col min="2" max="2" width="5.7109375" style="37" customWidth="1"/>
    <col min="3" max="3" width="8.85546875" style="39"/>
    <col min="4" max="4" width="9.85546875" style="40" bestFit="1" customWidth="1"/>
    <col min="5" max="5" width="10.85546875" style="40" bestFit="1" customWidth="1"/>
    <col min="6" max="16384" width="8.85546875" style="37"/>
  </cols>
  <sheetData>
    <row r="1" spans="1:5" ht="15.75" x14ac:dyDescent="0.25">
      <c r="A1" s="63" t="s">
        <v>47</v>
      </c>
      <c r="B1" s="63"/>
      <c r="C1" s="63"/>
      <c r="D1" s="63"/>
      <c r="E1" s="63"/>
    </row>
    <row r="2" spans="1:5" ht="15.6" customHeight="1" x14ac:dyDescent="0.25">
      <c r="A2" s="36" t="s">
        <v>62</v>
      </c>
      <c r="B2" s="36"/>
      <c r="C2" s="38"/>
      <c r="D2" s="36"/>
      <c r="E2" s="36"/>
    </row>
    <row r="3" spans="1:5" ht="15.75" thickBot="1" x14ac:dyDescent="0.3"/>
    <row r="4" spans="1:5" x14ac:dyDescent="0.25">
      <c r="A4" s="41" t="s">
        <v>0</v>
      </c>
      <c r="B4" s="42" t="s">
        <v>9</v>
      </c>
      <c r="C4" s="43" t="s">
        <v>10</v>
      </c>
      <c r="D4" s="44" t="s">
        <v>11</v>
      </c>
      <c r="E4" s="45" t="s">
        <v>12</v>
      </c>
    </row>
    <row r="5" spans="1:5" x14ac:dyDescent="0.25">
      <c r="A5" s="46" t="s">
        <v>25</v>
      </c>
      <c r="B5" s="47" t="s">
        <v>1</v>
      </c>
      <c r="C5" s="7">
        <v>6</v>
      </c>
      <c r="D5" s="49">
        <v>178</v>
      </c>
      <c r="E5" s="50">
        <f>C5*D5</f>
        <v>1068</v>
      </c>
    </row>
    <row r="6" spans="1:5" x14ac:dyDescent="0.25">
      <c r="A6" s="20" t="s">
        <v>26</v>
      </c>
      <c r="B6" s="47" t="s">
        <v>1</v>
      </c>
      <c r="C6" s="7">
        <v>2</v>
      </c>
      <c r="D6" s="49">
        <v>182</v>
      </c>
      <c r="E6" s="50"/>
    </row>
    <row r="7" spans="1:5" x14ac:dyDescent="0.25">
      <c r="A7" s="46" t="s">
        <v>27</v>
      </c>
      <c r="B7" s="47" t="s">
        <v>1</v>
      </c>
      <c r="C7" s="7">
        <v>1</v>
      </c>
      <c r="D7" s="49">
        <v>35</v>
      </c>
      <c r="E7" s="50">
        <f t="shared" ref="E7:E41" si="0">C7*D7</f>
        <v>35</v>
      </c>
    </row>
    <row r="8" spans="1:5" x14ac:dyDescent="0.25">
      <c r="A8" s="46" t="s">
        <v>28</v>
      </c>
      <c r="B8" s="47" t="s">
        <v>1</v>
      </c>
      <c r="C8" s="7">
        <v>2</v>
      </c>
      <c r="D8" s="49">
        <v>35</v>
      </c>
      <c r="E8" s="50">
        <f t="shared" si="0"/>
        <v>70</v>
      </c>
    </row>
    <row r="9" spans="1:5" x14ac:dyDescent="0.25">
      <c r="A9" s="46" t="s">
        <v>29</v>
      </c>
      <c r="B9" s="47" t="s">
        <v>1</v>
      </c>
      <c r="C9" s="7">
        <v>3</v>
      </c>
      <c r="D9" s="49">
        <v>188</v>
      </c>
      <c r="E9" s="50">
        <f t="shared" si="0"/>
        <v>564</v>
      </c>
    </row>
    <row r="10" spans="1:5" x14ac:dyDescent="0.25">
      <c r="A10" s="46" t="s">
        <v>30</v>
      </c>
      <c r="B10" s="47" t="s">
        <v>1</v>
      </c>
      <c r="C10" s="7">
        <v>6</v>
      </c>
      <c r="D10" s="49">
        <f>93+22+37</f>
        <v>152</v>
      </c>
      <c r="E10" s="50">
        <f t="shared" si="0"/>
        <v>912</v>
      </c>
    </row>
    <row r="11" spans="1:5" x14ac:dyDescent="0.25">
      <c r="A11" s="46" t="s">
        <v>38</v>
      </c>
      <c r="B11" s="47" t="s">
        <v>1</v>
      </c>
      <c r="C11" s="7">
        <v>2</v>
      </c>
      <c r="D11" s="49">
        <f>204+22+47</f>
        <v>273</v>
      </c>
      <c r="E11" s="50">
        <f t="shared" si="0"/>
        <v>546</v>
      </c>
    </row>
    <row r="12" spans="1:5" x14ac:dyDescent="0.25">
      <c r="A12" s="46" t="s">
        <v>45</v>
      </c>
      <c r="B12" s="47" t="s">
        <v>1</v>
      </c>
      <c r="C12" s="7">
        <v>1</v>
      </c>
      <c r="D12" s="49">
        <v>187</v>
      </c>
      <c r="E12" s="50">
        <f t="shared" si="0"/>
        <v>187</v>
      </c>
    </row>
    <row r="13" spans="1:5" x14ac:dyDescent="0.25">
      <c r="A13" s="46" t="s">
        <v>39</v>
      </c>
      <c r="B13" s="47" t="s">
        <v>1</v>
      </c>
      <c r="C13" s="7">
        <v>4</v>
      </c>
      <c r="D13" s="49">
        <f>3*D15</f>
        <v>426</v>
      </c>
      <c r="E13" s="50">
        <f t="shared" si="0"/>
        <v>1704</v>
      </c>
    </row>
    <row r="14" spans="1:5" x14ac:dyDescent="0.25">
      <c r="A14" s="46" t="s">
        <v>32</v>
      </c>
      <c r="B14" s="47" t="s">
        <v>1</v>
      </c>
      <c r="C14" s="7">
        <v>2</v>
      </c>
      <c r="D14" s="49">
        <f>97+22+37</f>
        <v>156</v>
      </c>
      <c r="E14" s="50">
        <f t="shared" si="0"/>
        <v>312</v>
      </c>
    </row>
    <row r="15" spans="1:5" x14ac:dyDescent="0.25">
      <c r="A15" s="46" t="s">
        <v>33</v>
      </c>
      <c r="B15" s="47" t="s">
        <v>1</v>
      </c>
      <c r="C15" s="7">
        <v>13</v>
      </c>
      <c r="D15" s="49">
        <f>120+22</f>
        <v>142</v>
      </c>
      <c r="E15" s="50">
        <f t="shared" si="0"/>
        <v>1846</v>
      </c>
    </row>
    <row r="16" spans="1:5" x14ac:dyDescent="0.25">
      <c r="A16" s="46" t="s">
        <v>43</v>
      </c>
      <c r="B16" s="47" t="s">
        <v>1</v>
      </c>
      <c r="C16" s="48">
        <v>2</v>
      </c>
      <c r="D16" s="49">
        <f>22+243+39</f>
        <v>304</v>
      </c>
      <c r="E16" s="50">
        <f t="shared" si="0"/>
        <v>608</v>
      </c>
    </row>
    <row r="17" spans="1:5" x14ac:dyDescent="0.25">
      <c r="A17" s="46" t="s">
        <v>44</v>
      </c>
      <c r="B17" s="47" t="s">
        <v>1</v>
      </c>
      <c r="C17" s="48">
        <v>2</v>
      </c>
      <c r="D17" s="49">
        <f>22+25+187</f>
        <v>234</v>
      </c>
      <c r="E17" s="50">
        <f t="shared" si="0"/>
        <v>468</v>
      </c>
    </row>
    <row r="18" spans="1:5" x14ac:dyDescent="0.25">
      <c r="A18" s="46" t="s">
        <v>37</v>
      </c>
      <c r="B18" s="47" t="s">
        <v>1</v>
      </c>
      <c r="C18" s="48">
        <f>SUM(C5:C17)+2</f>
        <v>48</v>
      </c>
      <c r="D18" s="49">
        <v>6.99</v>
      </c>
      <c r="E18" s="50">
        <f t="shared" si="0"/>
        <v>335.52</v>
      </c>
    </row>
    <row r="19" spans="1:5" x14ac:dyDescent="0.25">
      <c r="A19" s="46" t="s">
        <v>60</v>
      </c>
      <c r="B19" s="47" t="s">
        <v>1</v>
      </c>
      <c r="C19" s="48">
        <v>1</v>
      </c>
      <c r="D19" s="49">
        <v>1148</v>
      </c>
      <c r="E19" s="50">
        <f t="shared" si="0"/>
        <v>1148</v>
      </c>
    </row>
    <row r="20" spans="1:5" x14ac:dyDescent="0.25">
      <c r="A20" s="46" t="s">
        <v>35</v>
      </c>
      <c r="B20" s="47" t="s">
        <v>1</v>
      </c>
      <c r="C20" s="48">
        <v>3</v>
      </c>
      <c r="D20" s="49">
        <v>530</v>
      </c>
      <c r="E20" s="50">
        <f t="shared" si="0"/>
        <v>1590</v>
      </c>
    </row>
    <row r="21" spans="1:5" x14ac:dyDescent="0.25">
      <c r="A21" s="46" t="s">
        <v>53</v>
      </c>
      <c r="B21" s="47" t="s">
        <v>1</v>
      </c>
      <c r="C21" s="48">
        <v>11</v>
      </c>
      <c r="D21" s="49">
        <v>8</v>
      </c>
      <c r="E21" s="50">
        <f t="shared" si="0"/>
        <v>88</v>
      </c>
    </row>
    <row r="22" spans="1:5" x14ac:dyDescent="0.25">
      <c r="A22" s="46" t="s">
        <v>40</v>
      </c>
      <c r="B22" s="47" t="s">
        <v>1</v>
      </c>
      <c r="C22" s="48">
        <v>1</v>
      </c>
      <c r="D22" s="49">
        <v>365</v>
      </c>
      <c r="E22" s="50">
        <f t="shared" si="0"/>
        <v>365</v>
      </c>
    </row>
    <row r="23" spans="1:5" x14ac:dyDescent="0.25">
      <c r="A23" s="51" t="s">
        <v>50</v>
      </c>
      <c r="B23" s="47" t="s">
        <v>1</v>
      </c>
      <c r="C23" s="52">
        <v>1</v>
      </c>
      <c r="D23" s="49">
        <f>630*20</f>
        <v>12600</v>
      </c>
      <c r="E23" s="50">
        <f t="shared" si="0"/>
        <v>12600</v>
      </c>
    </row>
    <row r="24" spans="1:5" x14ac:dyDescent="0.25">
      <c r="A24" s="51" t="s">
        <v>21</v>
      </c>
      <c r="B24" s="47" t="s">
        <v>2</v>
      </c>
      <c r="C24" s="48">
        <v>41</v>
      </c>
      <c r="D24" s="49">
        <v>41.3</v>
      </c>
      <c r="E24" s="50">
        <f t="shared" si="0"/>
        <v>1693.3</v>
      </c>
    </row>
    <row r="25" spans="1:5" x14ac:dyDescent="0.25">
      <c r="A25" s="51" t="s">
        <v>4</v>
      </c>
      <c r="B25" s="47" t="s">
        <v>2</v>
      </c>
      <c r="C25" s="48">
        <v>275</v>
      </c>
      <c r="D25" s="49">
        <v>24.9</v>
      </c>
      <c r="E25" s="50">
        <f t="shared" si="0"/>
        <v>6847.5</v>
      </c>
    </row>
    <row r="26" spans="1:5" x14ac:dyDescent="0.25">
      <c r="A26" s="51" t="s">
        <v>3</v>
      </c>
      <c r="B26" s="47" t="s">
        <v>2</v>
      </c>
      <c r="C26" s="48">
        <v>260</v>
      </c>
      <c r="D26" s="49">
        <v>15.1</v>
      </c>
      <c r="E26" s="50">
        <f t="shared" si="0"/>
        <v>3926</v>
      </c>
    </row>
    <row r="27" spans="1:5" x14ac:dyDescent="0.25">
      <c r="A27" s="51" t="s">
        <v>20</v>
      </c>
      <c r="B27" s="47" t="s">
        <v>2</v>
      </c>
      <c r="C27" s="48">
        <v>75</v>
      </c>
      <c r="D27" s="49">
        <v>15.1</v>
      </c>
      <c r="E27" s="50">
        <f t="shared" si="0"/>
        <v>1132.5</v>
      </c>
    </row>
    <row r="28" spans="1:5" x14ac:dyDescent="0.25">
      <c r="A28" s="46" t="s">
        <v>22</v>
      </c>
      <c r="B28" s="47" t="s">
        <v>2</v>
      </c>
      <c r="C28" s="48">
        <v>45</v>
      </c>
      <c r="D28" s="49">
        <v>20.28</v>
      </c>
      <c r="E28" s="50">
        <f t="shared" si="0"/>
        <v>912.6</v>
      </c>
    </row>
    <row r="29" spans="1:5" x14ac:dyDescent="0.25">
      <c r="A29" s="46" t="s">
        <v>58</v>
      </c>
      <c r="B29" s="47" t="s">
        <v>2</v>
      </c>
      <c r="C29" s="48">
        <v>44</v>
      </c>
      <c r="D29" s="49">
        <v>11</v>
      </c>
      <c r="E29" s="50">
        <f t="shared" si="0"/>
        <v>484</v>
      </c>
    </row>
    <row r="30" spans="1:5" x14ac:dyDescent="0.25">
      <c r="A30" s="46" t="s">
        <v>59</v>
      </c>
      <c r="B30" s="47" t="s">
        <v>2</v>
      </c>
      <c r="C30" s="48">
        <f>C29</f>
        <v>44</v>
      </c>
      <c r="D30" s="49">
        <v>12</v>
      </c>
      <c r="E30" s="50">
        <f t="shared" si="0"/>
        <v>528</v>
      </c>
    </row>
    <row r="31" spans="1:5" x14ac:dyDescent="0.25">
      <c r="A31" s="46" t="s">
        <v>36</v>
      </c>
      <c r="B31" s="47" t="s">
        <v>1</v>
      </c>
      <c r="C31" s="48">
        <v>1</v>
      </c>
      <c r="D31" s="49">
        <f>(1582+466+3500+771+70*12+310+1300*2+504)*1.9+1500</f>
        <v>21588.7</v>
      </c>
      <c r="E31" s="50">
        <f t="shared" si="0"/>
        <v>21588.7</v>
      </c>
    </row>
    <row r="32" spans="1:5" x14ac:dyDescent="0.25">
      <c r="A32" s="46" t="s">
        <v>23</v>
      </c>
      <c r="B32" s="47" t="s">
        <v>1</v>
      </c>
      <c r="C32" s="48">
        <f>C18*4</f>
        <v>192</v>
      </c>
      <c r="D32" s="49">
        <v>5.0199999999999996</v>
      </c>
      <c r="E32" s="50">
        <f t="shared" si="0"/>
        <v>963.83999999999992</v>
      </c>
    </row>
    <row r="33" spans="1:5" x14ac:dyDescent="0.25">
      <c r="A33" s="46" t="s">
        <v>24</v>
      </c>
      <c r="B33" s="47" t="s">
        <v>2</v>
      </c>
      <c r="C33" s="48">
        <v>100</v>
      </c>
      <c r="D33" s="49">
        <v>15.4</v>
      </c>
      <c r="E33" s="50">
        <f t="shared" si="0"/>
        <v>1540</v>
      </c>
    </row>
    <row r="34" spans="1:5" x14ac:dyDescent="0.25">
      <c r="A34" s="51" t="s">
        <v>5</v>
      </c>
      <c r="B34" s="47" t="s">
        <v>1</v>
      </c>
      <c r="C34" s="52">
        <v>1</v>
      </c>
      <c r="D34" s="49">
        <f>SUM(E5:E33)*0.8</f>
        <v>51250.367999999995</v>
      </c>
      <c r="E34" s="50">
        <f t="shared" si="0"/>
        <v>51250.367999999995</v>
      </c>
    </row>
    <row r="35" spans="1:5" x14ac:dyDescent="0.25">
      <c r="A35" s="51" t="s">
        <v>14</v>
      </c>
      <c r="B35" s="53" t="s">
        <v>15</v>
      </c>
      <c r="C35" s="52">
        <v>6</v>
      </c>
      <c r="D35" s="49">
        <f>SUM(E5:E34)/100</f>
        <v>1153.1332799999998</v>
      </c>
      <c r="E35" s="50">
        <f t="shared" si="0"/>
        <v>6918.7996799999983</v>
      </c>
    </row>
    <row r="36" spans="1:5" x14ac:dyDescent="0.25">
      <c r="A36" s="51" t="s">
        <v>16</v>
      </c>
      <c r="B36" s="53" t="s">
        <v>15</v>
      </c>
      <c r="C36" s="52">
        <v>6</v>
      </c>
      <c r="D36" s="49">
        <f>SUM(E5:E34)/100</f>
        <v>1153.1332799999998</v>
      </c>
      <c r="E36" s="50">
        <f t="shared" si="0"/>
        <v>6918.7996799999983</v>
      </c>
    </row>
    <row r="37" spans="1:5" x14ac:dyDescent="0.25">
      <c r="A37" s="51" t="s">
        <v>17</v>
      </c>
      <c r="B37" s="47" t="s">
        <v>1</v>
      </c>
      <c r="C37" s="52">
        <v>1</v>
      </c>
      <c r="D37" s="49">
        <v>1500</v>
      </c>
      <c r="E37" s="50">
        <f t="shared" si="0"/>
        <v>1500</v>
      </c>
    </row>
    <row r="38" spans="1:5" x14ac:dyDescent="0.25">
      <c r="A38" s="51" t="s">
        <v>18</v>
      </c>
      <c r="B38" s="53" t="s">
        <v>15</v>
      </c>
      <c r="C38" s="52">
        <v>4</v>
      </c>
      <c r="D38" s="49">
        <f>D36</f>
        <v>1153.1332799999998</v>
      </c>
      <c r="E38" s="50">
        <f t="shared" si="0"/>
        <v>4612.5331199999991</v>
      </c>
    </row>
    <row r="39" spans="1:5" x14ac:dyDescent="0.25">
      <c r="A39" s="51" t="s">
        <v>6</v>
      </c>
      <c r="B39" s="47" t="s">
        <v>1</v>
      </c>
      <c r="C39" s="52">
        <v>1</v>
      </c>
      <c r="D39" s="49">
        <v>2000</v>
      </c>
      <c r="E39" s="50">
        <f t="shared" si="0"/>
        <v>2000</v>
      </c>
    </row>
    <row r="40" spans="1:5" x14ac:dyDescent="0.25">
      <c r="A40" s="51" t="s">
        <v>19</v>
      </c>
      <c r="B40" s="47" t="s">
        <v>8</v>
      </c>
      <c r="C40" s="52">
        <v>2</v>
      </c>
      <c r="D40" s="49">
        <v>450</v>
      </c>
      <c r="E40" s="50">
        <f t="shared" si="0"/>
        <v>900</v>
      </c>
    </row>
    <row r="41" spans="1:5" x14ac:dyDescent="0.25">
      <c r="A41" s="51" t="s">
        <v>7</v>
      </c>
      <c r="B41" s="47" t="s">
        <v>8</v>
      </c>
      <c r="C41" s="52">
        <v>6</v>
      </c>
      <c r="D41" s="49">
        <v>750</v>
      </c>
      <c r="E41" s="50">
        <f t="shared" si="0"/>
        <v>4500</v>
      </c>
    </row>
    <row r="42" spans="1:5" ht="15.75" thickBot="1" x14ac:dyDescent="0.3">
      <c r="A42" s="54" t="s">
        <v>13</v>
      </c>
      <c r="B42" s="55"/>
      <c r="C42" s="56"/>
      <c r="D42" s="57"/>
      <c r="E42" s="58">
        <f>SUM(E1:E41)</f>
        <v>142663.46047999998</v>
      </c>
    </row>
    <row r="45" spans="1:5" x14ac:dyDescent="0.25">
      <c r="A45" s="59" t="s">
        <v>52</v>
      </c>
      <c r="B45" s="37">
        <f>11*0.3+10+5*1.2+5</f>
        <v>24.3</v>
      </c>
      <c r="C45" s="39" t="s">
        <v>2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61F7C-5255-46A3-B899-3F6D135D722B}">
  <dimension ref="A1:E43"/>
  <sheetViews>
    <sheetView zoomScale="130" zoomScaleNormal="130" workbookViewId="0">
      <selection activeCell="H41" sqref="H41"/>
    </sheetView>
  </sheetViews>
  <sheetFormatPr defaultColWidth="8.85546875" defaultRowHeight="15" x14ac:dyDescent="0.25"/>
  <cols>
    <col min="1" max="1" width="52.85546875" style="37" customWidth="1"/>
    <col min="2" max="2" width="5.7109375" style="37" customWidth="1"/>
    <col min="3" max="3" width="8.85546875" style="39"/>
    <col min="4" max="4" width="9.85546875" style="40" bestFit="1" customWidth="1"/>
    <col min="5" max="5" width="10.85546875" style="40" bestFit="1" customWidth="1"/>
    <col min="6" max="16384" width="8.85546875" style="37"/>
  </cols>
  <sheetData>
    <row r="1" spans="1:5" ht="15.75" x14ac:dyDescent="0.25">
      <c r="A1" s="63" t="s">
        <v>47</v>
      </c>
      <c r="B1" s="63"/>
      <c r="C1" s="63"/>
      <c r="D1" s="63"/>
      <c r="E1" s="63"/>
    </row>
    <row r="2" spans="1:5" ht="15.6" customHeight="1" x14ac:dyDescent="0.25">
      <c r="A2" s="36" t="s">
        <v>62</v>
      </c>
      <c r="B2" s="36"/>
      <c r="C2" s="38"/>
      <c r="D2" s="36"/>
      <c r="E2" s="36"/>
    </row>
    <row r="3" spans="1:5" ht="15.75" thickBot="1" x14ac:dyDescent="0.3"/>
    <row r="4" spans="1:5" x14ac:dyDescent="0.25">
      <c r="A4" s="41" t="s">
        <v>0</v>
      </c>
      <c r="B4" s="42" t="s">
        <v>9</v>
      </c>
      <c r="C4" s="43" t="s">
        <v>10</v>
      </c>
      <c r="D4" s="44" t="s">
        <v>11</v>
      </c>
      <c r="E4" s="45" t="s">
        <v>12</v>
      </c>
    </row>
    <row r="5" spans="1:5" x14ac:dyDescent="0.25">
      <c r="A5" s="46" t="s">
        <v>25</v>
      </c>
      <c r="B5" s="47" t="s">
        <v>1</v>
      </c>
      <c r="C5" s="7">
        <v>15</v>
      </c>
      <c r="D5" s="49">
        <v>178</v>
      </c>
      <c r="E5" s="50">
        <f>C5*D5</f>
        <v>2670</v>
      </c>
    </row>
    <row r="6" spans="1:5" x14ac:dyDescent="0.25">
      <c r="A6" s="46" t="s">
        <v>28</v>
      </c>
      <c r="B6" s="47" t="s">
        <v>1</v>
      </c>
      <c r="C6" s="7">
        <v>1</v>
      </c>
      <c r="D6" s="49">
        <v>35</v>
      </c>
      <c r="E6" s="50">
        <f t="shared" ref="E6:E39" si="0">C6*D6</f>
        <v>35</v>
      </c>
    </row>
    <row r="7" spans="1:5" x14ac:dyDescent="0.25">
      <c r="A7" s="46" t="s">
        <v>29</v>
      </c>
      <c r="B7" s="47" t="s">
        <v>1</v>
      </c>
      <c r="C7" s="7">
        <v>5</v>
      </c>
      <c r="D7" s="49">
        <v>188</v>
      </c>
      <c r="E7" s="50">
        <f t="shared" si="0"/>
        <v>940</v>
      </c>
    </row>
    <row r="8" spans="1:5" x14ac:dyDescent="0.25">
      <c r="A8" s="46" t="s">
        <v>30</v>
      </c>
      <c r="B8" s="47" t="s">
        <v>1</v>
      </c>
      <c r="C8" s="7">
        <v>2</v>
      </c>
      <c r="D8" s="49">
        <f>93+22+37</f>
        <v>152</v>
      </c>
      <c r="E8" s="50">
        <f t="shared" si="0"/>
        <v>304</v>
      </c>
    </row>
    <row r="9" spans="1:5" x14ac:dyDescent="0.25">
      <c r="A9" s="46" t="s">
        <v>38</v>
      </c>
      <c r="B9" s="47" t="s">
        <v>1</v>
      </c>
      <c r="C9" s="7">
        <v>4</v>
      </c>
      <c r="D9" s="49">
        <f>204+22+47</f>
        <v>273</v>
      </c>
      <c r="E9" s="50">
        <f t="shared" si="0"/>
        <v>1092</v>
      </c>
    </row>
    <row r="10" spans="1:5" x14ac:dyDescent="0.25">
      <c r="A10" s="46" t="s">
        <v>63</v>
      </c>
      <c r="B10" s="47" t="s">
        <v>1</v>
      </c>
      <c r="C10" s="7">
        <v>2</v>
      </c>
      <c r="D10" s="49">
        <v>187</v>
      </c>
      <c r="E10" s="50">
        <f t="shared" si="0"/>
        <v>374</v>
      </c>
    </row>
    <row r="11" spans="1:5" x14ac:dyDescent="0.25">
      <c r="A11" s="46" t="s">
        <v>39</v>
      </c>
      <c r="B11" s="47" t="s">
        <v>1</v>
      </c>
      <c r="C11" s="7">
        <v>3</v>
      </c>
      <c r="D11" s="49">
        <f>3*D13</f>
        <v>426</v>
      </c>
      <c r="E11" s="50">
        <f t="shared" si="0"/>
        <v>1278</v>
      </c>
    </row>
    <row r="12" spans="1:5" x14ac:dyDescent="0.25">
      <c r="A12" s="46" t="s">
        <v>32</v>
      </c>
      <c r="B12" s="47" t="s">
        <v>1</v>
      </c>
      <c r="C12" s="7">
        <v>7</v>
      </c>
      <c r="D12" s="49">
        <f>97+22+37</f>
        <v>156</v>
      </c>
      <c r="E12" s="50">
        <f t="shared" si="0"/>
        <v>1092</v>
      </c>
    </row>
    <row r="13" spans="1:5" x14ac:dyDescent="0.25">
      <c r="A13" s="46" t="s">
        <v>33</v>
      </c>
      <c r="B13" s="47" t="s">
        <v>1</v>
      </c>
      <c r="C13" s="7">
        <v>14</v>
      </c>
      <c r="D13" s="49">
        <f>120+22</f>
        <v>142</v>
      </c>
      <c r="E13" s="50">
        <f t="shared" si="0"/>
        <v>1988</v>
      </c>
    </row>
    <row r="14" spans="1:5" x14ac:dyDescent="0.25">
      <c r="A14" s="46" t="s">
        <v>43</v>
      </c>
      <c r="B14" s="47" t="s">
        <v>1</v>
      </c>
      <c r="C14" s="48">
        <v>1</v>
      </c>
      <c r="D14" s="49">
        <f>22+243+39</f>
        <v>304</v>
      </c>
      <c r="E14" s="50">
        <f t="shared" si="0"/>
        <v>304</v>
      </c>
    </row>
    <row r="15" spans="1:5" x14ac:dyDescent="0.25">
      <c r="A15" s="46" t="s">
        <v>44</v>
      </c>
      <c r="B15" s="47" t="s">
        <v>1</v>
      </c>
      <c r="C15" s="48">
        <v>1</v>
      </c>
      <c r="D15" s="49">
        <f>22+25+187</f>
        <v>234</v>
      </c>
      <c r="E15" s="50">
        <f t="shared" si="0"/>
        <v>234</v>
      </c>
    </row>
    <row r="16" spans="1:5" x14ac:dyDescent="0.25">
      <c r="A16" s="46" t="s">
        <v>37</v>
      </c>
      <c r="B16" s="47" t="s">
        <v>1</v>
      </c>
      <c r="C16" s="48">
        <f>SUM(C5:C15)+2</f>
        <v>57</v>
      </c>
      <c r="D16" s="49">
        <v>6.99</v>
      </c>
      <c r="E16" s="50">
        <f t="shared" si="0"/>
        <v>398.43</v>
      </c>
    </row>
    <row r="17" spans="1:5" x14ac:dyDescent="0.25">
      <c r="A17" s="46" t="s">
        <v>60</v>
      </c>
      <c r="B17" s="47" t="s">
        <v>1</v>
      </c>
      <c r="C17" s="48">
        <v>2</v>
      </c>
      <c r="D17" s="49">
        <v>1148</v>
      </c>
      <c r="E17" s="50">
        <f t="shared" si="0"/>
        <v>2296</v>
      </c>
    </row>
    <row r="18" spans="1:5" x14ac:dyDescent="0.25">
      <c r="A18" s="46" t="s">
        <v>35</v>
      </c>
      <c r="B18" s="47" t="s">
        <v>1</v>
      </c>
      <c r="C18" s="48">
        <v>2</v>
      </c>
      <c r="D18" s="49">
        <v>530</v>
      </c>
      <c r="E18" s="50">
        <f t="shared" si="0"/>
        <v>1060</v>
      </c>
    </row>
    <row r="19" spans="1:5" x14ac:dyDescent="0.25">
      <c r="A19" s="46" t="s">
        <v>53</v>
      </c>
      <c r="B19" s="47" t="s">
        <v>1</v>
      </c>
      <c r="C19" s="48">
        <v>11</v>
      </c>
      <c r="D19" s="49">
        <v>8</v>
      </c>
      <c r="E19" s="50">
        <f t="shared" si="0"/>
        <v>88</v>
      </c>
    </row>
    <row r="20" spans="1:5" x14ac:dyDescent="0.25">
      <c r="A20" s="46" t="s">
        <v>40</v>
      </c>
      <c r="B20" s="47" t="s">
        <v>1</v>
      </c>
      <c r="C20" s="48">
        <v>3</v>
      </c>
      <c r="D20" s="49">
        <v>365</v>
      </c>
      <c r="E20" s="50">
        <f t="shared" si="0"/>
        <v>1095</v>
      </c>
    </row>
    <row r="21" spans="1:5" x14ac:dyDescent="0.25">
      <c r="A21" s="51" t="s">
        <v>50</v>
      </c>
      <c r="B21" s="47" t="s">
        <v>1</v>
      </c>
      <c r="C21" s="52">
        <v>1</v>
      </c>
      <c r="D21" s="49">
        <f>630*20</f>
        <v>12600</v>
      </c>
      <c r="E21" s="50">
        <f t="shared" si="0"/>
        <v>12600</v>
      </c>
    </row>
    <row r="22" spans="1:5" x14ac:dyDescent="0.25">
      <c r="A22" s="51" t="s">
        <v>21</v>
      </c>
      <c r="B22" s="47" t="s">
        <v>2</v>
      </c>
      <c r="C22" s="48">
        <v>41</v>
      </c>
      <c r="D22" s="49">
        <v>41.3</v>
      </c>
      <c r="E22" s="50">
        <f t="shared" si="0"/>
        <v>1693.3</v>
      </c>
    </row>
    <row r="23" spans="1:5" x14ac:dyDescent="0.25">
      <c r="A23" s="51" t="s">
        <v>4</v>
      </c>
      <c r="B23" s="47" t="s">
        <v>2</v>
      </c>
      <c r="C23" s="48">
        <v>315</v>
      </c>
      <c r="D23" s="49">
        <v>24.9</v>
      </c>
      <c r="E23" s="50">
        <f t="shared" si="0"/>
        <v>7843.5</v>
      </c>
    </row>
    <row r="24" spans="1:5" x14ac:dyDescent="0.25">
      <c r="A24" s="51" t="s">
        <v>3</v>
      </c>
      <c r="B24" s="47" t="s">
        <v>2</v>
      </c>
      <c r="C24" s="48">
        <v>275</v>
      </c>
      <c r="D24" s="49">
        <v>15.1</v>
      </c>
      <c r="E24" s="50">
        <f t="shared" si="0"/>
        <v>4152.5</v>
      </c>
    </row>
    <row r="25" spans="1:5" x14ac:dyDescent="0.25">
      <c r="A25" s="51" t="s">
        <v>20</v>
      </c>
      <c r="B25" s="47" t="s">
        <v>2</v>
      </c>
      <c r="C25" s="48">
        <v>104</v>
      </c>
      <c r="D25" s="49">
        <v>15.1</v>
      </c>
      <c r="E25" s="50">
        <f t="shared" si="0"/>
        <v>1570.3999999999999</v>
      </c>
    </row>
    <row r="26" spans="1:5" x14ac:dyDescent="0.25">
      <c r="A26" s="46" t="s">
        <v>22</v>
      </c>
      <c r="B26" s="47" t="s">
        <v>2</v>
      </c>
      <c r="C26" s="48">
        <v>32</v>
      </c>
      <c r="D26" s="49">
        <v>20.28</v>
      </c>
      <c r="E26" s="50">
        <f t="shared" si="0"/>
        <v>648.96</v>
      </c>
    </row>
    <row r="27" spans="1:5" x14ac:dyDescent="0.25">
      <c r="A27" s="46" t="s">
        <v>58</v>
      </c>
      <c r="B27" s="47" t="s">
        <v>2</v>
      </c>
      <c r="C27" s="48">
        <v>20</v>
      </c>
      <c r="D27" s="49">
        <v>11</v>
      </c>
      <c r="E27" s="50">
        <f t="shared" si="0"/>
        <v>220</v>
      </c>
    </row>
    <row r="28" spans="1:5" x14ac:dyDescent="0.25">
      <c r="A28" s="46" t="s">
        <v>59</v>
      </c>
      <c r="B28" s="47" t="s">
        <v>2</v>
      </c>
      <c r="C28" s="48">
        <f>C27</f>
        <v>20</v>
      </c>
      <c r="D28" s="49">
        <v>12</v>
      </c>
      <c r="E28" s="50">
        <f t="shared" si="0"/>
        <v>240</v>
      </c>
    </row>
    <row r="29" spans="1:5" x14ac:dyDescent="0.25">
      <c r="A29" s="46" t="s">
        <v>36</v>
      </c>
      <c r="B29" s="47" t="s">
        <v>1</v>
      </c>
      <c r="C29" s="48">
        <v>1</v>
      </c>
      <c r="D29" s="49">
        <f>(1582+466+3500+771+70*12+310+1300*2+504+500)*1.9+1500</f>
        <v>22538.7</v>
      </c>
      <c r="E29" s="50">
        <f t="shared" si="0"/>
        <v>22538.7</v>
      </c>
    </row>
    <row r="30" spans="1:5" x14ac:dyDescent="0.25">
      <c r="A30" s="46" t="s">
        <v>23</v>
      </c>
      <c r="B30" s="47" t="s">
        <v>1</v>
      </c>
      <c r="C30" s="48">
        <f>C16*4</f>
        <v>228</v>
      </c>
      <c r="D30" s="49">
        <v>5.0199999999999996</v>
      </c>
      <c r="E30" s="50">
        <f t="shared" si="0"/>
        <v>1144.56</v>
      </c>
    </row>
    <row r="31" spans="1:5" x14ac:dyDescent="0.25">
      <c r="A31" s="46" t="s">
        <v>24</v>
      </c>
      <c r="B31" s="47" t="s">
        <v>2</v>
      </c>
      <c r="C31" s="48">
        <v>100</v>
      </c>
      <c r="D31" s="49">
        <v>15.4</v>
      </c>
      <c r="E31" s="50">
        <f t="shared" si="0"/>
        <v>1540</v>
      </c>
    </row>
    <row r="32" spans="1:5" x14ac:dyDescent="0.25">
      <c r="A32" s="51" t="s">
        <v>5</v>
      </c>
      <c r="B32" s="47" t="s">
        <v>1</v>
      </c>
      <c r="C32" s="52">
        <v>1</v>
      </c>
      <c r="D32" s="49">
        <f>SUM(E5:E31)*0.8</f>
        <v>55552.28</v>
      </c>
      <c r="E32" s="50">
        <f t="shared" si="0"/>
        <v>55552.28</v>
      </c>
    </row>
    <row r="33" spans="1:5" x14ac:dyDescent="0.25">
      <c r="A33" s="51" t="s">
        <v>14</v>
      </c>
      <c r="B33" s="53" t="s">
        <v>15</v>
      </c>
      <c r="C33" s="52">
        <v>6</v>
      </c>
      <c r="D33" s="49">
        <f>SUM(E5:E32)/100</f>
        <v>1249.9262999999999</v>
      </c>
      <c r="E33" s="50">
        <f t="shared" si="0"/>
        <v>7499.5577999999987</v>
      </c>
    </row>
    <row r="34" spans="1:5" x14ac:dyDescent="0.25">
      <c r="A34" s="51" t="s">
        <v>16</v>
      </c>
      <c r="B34" s="53" t="s">
        <v>15</v>
      </c>
      <c r="C34" s="52">
        <v>6</v>
      </c>
      <c r="D34" s="49">
        <f>SUM(E5:E32)/100</f>
        <v>1249.9262999999999</v>
      </c>
      <c r="E34" s="50">
        <f t="shared" si="0"/>
        <v>7499.5577999999987</v>
      </c>
    </row>
    <row r="35" spans="1:5" x14ac:dyDescent="0.25">
      <c r="A35" s="51" t="s">
        <v>17</v>
      </c>
      <c r="B35" s="47" t="s">
        <v>1</v>
      </c>
      <c r="C35" s="52">
        <v>1</v>
      </c>
      <c r="D35" s="49">
        <v>1500</v>
      </c>
      <c r="E35" s="50">
        <f t="shared" si="0"/>
        <v>1500</v>
      </c>
    </row>
    <row r="36" spans="1:5" x14ac:dyDescent="0.25">
      <c r="A36" s="51" t="s">
        <v>18</v>
      </c>
      <c r="B36" s="53" t="s">
        <v>15</v>
      </c>
      <c r="C36" s="52">
        <v>4</v>
      </c>
      <c r="D36" s="49">
        <f>D34</f>
        <v>1249.9262999999999</v>
      </c>
      <c r="E36" s="50">
        <f t="shared" si="0"/>
        <v>4999.7051999999994</v>
      </c>
    </row>
    <row r="37" spans="1:5" x14ac:dyDescent="0.25">
      <c r="A37" s="51" t="s">
        <v>6</v>
      </c>
      <c r="B37" s="47" t="s">
        <v>1</v>
      </c>
      <c r="C37" s="52">
        <v>1</v>
      </c>
      <c r="D37" s="49">
        <v>2000</v>
      </c>
      <c r="E37" s="50">
        <f t="shared" si="0"/>
        <v>2000</v>
      </c>
    </row>
    <row r="38" spans="1:5" x14ac:dyDescent="0.25">
      <c r="A38" s="51" t="s">
        <v>19</v>
      </c>
      <c r="B38" s="47" t="s">
        <v>8</v>
      </c>
      <c r="C38" s="52">
        <v>2</v>
      </c>
      <c r="D38" s="49">
        <v>450</v>
      </c>
      <c r="E38" s="50">
        <f t="shared" si="0"/>
        <v>900</v>
      </c>
    </row>
    <row r="39" spans="1:5" x14ac:dyDescent="0.25">
      <c r="A39" s="51" t="s">
        <v>7</v>
      </c>
      <c r="B39" s="47" t="s">
        <v>8</v>
      </c>
      <c r="C39" s="52">
        <v>6</v>
      </c>
      <c r="D39" s="49">
        <v>750</v>
      </c>
      <c r="E39" s="50">
        <f t="shared" si="0"/>
        <v>4500</v>
      </c>
    </row>
    <row r="40" spans="1:5" ht="15.75" thickBot="1" x14ac:dyDescent="0.3">
      <c r="A40" s="54" t="s">
        <v>13</v>
      </c>
      <c r="B40" s="55"/>
      <c r="C40" s="56"/>
      <c r="D40" s="57"/>
      <c r="E40" s="58">
        <f>SUM(E1:E39)</f>
        <v>153891.45079999999</v>
      </c>
    </row>
    <row r="43" spans="1:5" x14ac:dyDescent="0.25">
      <c r="A43" s="59" t="s">
        <v>52</v>
      </c>
      <c r="B43" s="37">
        <v>30</v>
      </c>
      <c r="C43" s="39" t="s">
        <v>2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B4468-4672-4062-83B7-FDF3EA370AA3}">
  <dimension ref="A1:E49"/>
  <sheetViews>
    <sheetView zoomScale="130" zoomScaleNormal="130" workbookViewId="0">
      <selection activeCell="D17" sqref="D17"/>
    </sheetView>
  </sheetViews>
  <sheetFormatPr defaultColWidth="8.85546875" defaultRowHeight="15" x14ac:dyDescent="0.25"/>
  <cols>
    <col min="1" max="1" width="52.85546875" style="37" customWidth="1"/>
    <col min="2" max="2" width="5.7109375" style="37" customWidth="1"/>
    <col min="3" max="3" width="8.85546875" style="39"/>
    <col min="4" max="4" width="9.85546875" style="40" bestFit="1" customWidth="1"/>
    <col min="5" max="5" width="10.85546875" style="40" bestFit="1" customWidth="1"/>
    <col min="6" max="16384" width="8.85546875" style="37"/>
  </cols>
  <sheetData>
    <row r="1" spans="1:5" ht="15.75" x14ac:dyDescent="0.25">
      <c r="A1" s="63" t="s">
        <v>47</v>
      </c>
      <c r="B1" s="63"/>
      <c r="C1" s="63"/>
      <c r="D1" s="63"/>
      <c r="E1" s="63"/>
    </row>
    <row r="2" spans="1:5" ht="15.6" customHeight="1" x14ac:dyDescent="0.25">
      <c r="A2" s="36" t="s">
        <v>62</v>
      </c>
      <c r="B2" s="36"/>
      <c r="C2" s="38"/>
      <c r="D2" s="36"/>
      <c r="E2" s="36"/>
    </row>
    <row r="3" spans="1:5" ht="15.75" thickBot="1" x14ac:dyDescent="0.3"/>
    <row r="4" spans="1:5" x14ac:dyDescent="0.25">
      <c r="A4" s="41" t="s">
        <v>0</v>
      </c>
      <c r="B4" s="42" t="s">
        <v>9</v>
      </c>
      <c r="C4" s="43" t="s">
        <v>10</v>
      </c>
      <c r="D4" s="44" t="s">
        <v>11</v>
      </c>
      <c r="E4" s="45" t="s">
        <v>12</v>
      </c>
    </row>
    <row r="5" spans="1:5" x14ac:dyDescent="0.25">
      <c r="A5" s="46" t="s">
        <v>25</v>
      </c>
      <c r="B5" s="47" t="s">
        <v>1</v>
      </c>
      <c r="C5" s="7">
        <v>4</v>
      </c>
      <c r="D5" s="49">
        <v>178</v>
      </c>
      <c r="E5" s="50">
        <f>C5*D5</f>
        <v>712</v>
      </c>
    </row>
    <row r="6" spans="1:5" x14ac:dyDescent="0.25">
      <c r="A6" s="46" t="s">
        <v>27</v>
      </c>
      <c r="B6" s="47" t="s">
        <v>1</v>
      </c>
      <c r="C6" s="7">
        <v>0</v>
      </c>
      <c r="D6" s="49">
        <v>35</v>
      </c>
      <c r="E6" s="50">
        <f t="shared" ref="E6:E45" si="0">C6*D6</f>
        <v>0</v>
      </c>
    </row>
    <row r="7" spans="1:5" x14ac:dyDescent="0.25">
      <c r="A7" s="46" t="s">
        <v>28</v>
      </c>
      <c r="B7" s="47" t="s">
        <v>1</v>
      </c>
      <c r="C7" s="7">
        <v>1</v>
      </c>
      <c r="D7" s="49">
        <v>35</v>
      </c>
      <c r="E7" s="50">
        <f t="shared" si="0"/>
        <v>35</v>
      </c>
    </row>
    <row r="8" spans="1:5" x14ac:dyDescent="0.25">
      <c r="A8" s="46" t="s">
        <v>29</v>
      </c>
      <c r="B8" s="47" t="s">
        <v>1</v>
      </c>
      <c r="C8" s="7">
        <v>0</v>
      </c>
      <c r="D8" s="49">
        <v>188</v>
      </c>
      <c r="E8" s="50">
        <f t="shared" si="0"/>
        <v>0</v>
      </c>
    </row>
    <row r="9" spans="1:5" x14ac:dyDescent="0.25">
      <c r="A9" s="46" t="s">
        <v>30</v>
      </c>
      <c r="B9" s="47" t="s">
        <v>1</v>
      </c>
      <c r="C9" s="7">
        <v>4</v>
      </c>
      <c r="D9" s="49">
        <f>93+22+37</f>
        <v>152</v>
      </c>
      <c r="E9" s="50">
        <f t="shared" si="0"/>
        <v>608</v>
      </c>
    </row>
    <row r="10" spans="1:5" x14ac:dyDescent="0.25">
      <c r="A10" s="46" t="s">
        <v>38</v>
      </c>
      <c r="B10" s="47" t="s">
        <v>1</v>
      </c>
      <c r="C10" s="7">
        <v>0</v>
      </c>
      <c r="D10" s="49">
        <f>204+22+47</f>
        <v>273</v>
      </c>
      <c r="E10" s="50">
        <f t="shared" si="0"/>
        <v>0</v>
      </c>
    </row>
    <row r="11" spans="1:5" x14ac:dyDescent="0.25">
      <c r="A11" s="46" t="s">
        <v>45</v>
      </c>
      <c r="B11" s="47" t="s">
        <v>1</v>
      </c>
      <c r="C11" s="7">
        <v>2</v>
      </c>
      <c r="D11" s="49">
        <v>187</v>
      </c>
      <c r="E11" s="50">
        <f t="shared" si="0"/>
        <v>374</v>
      </c>
    </row>
    <row r="12" spans="1:5" x14ac:dyDescent="0.25">
      <c r="A12" s="20" t="s">
        <v>46</v>
      </c>
      <c r="B12" s="47" t="s">
        <v>1</v>
      </c>
      <c r="C12" s="7">
        <v>2</v>
      </c>
      <c r="D12" s="49">
        <v>166</v>
      </c>
      <c r="E12" s="50">
        <f t="shared" si="0"/>
        <v>332</v>
      </c>
    </row>
    <row r="13" spans="1:5" x14ac:dyDescent="0.25">
      <c r="A13" s="46" t="s">
        <v>39</v>
      </c>
      <c r="B13" s="47" t="s">
        <v>1</v>
      </c>
      <c r="C13" s="7">
        <v>3</v>
      </c>
      <c r="D13" s="49">
        <f>3*D15</f>
        <v>426</v>
      </c>
      <c r="E13" s="50">
        <f t="shared" si="0"/>
        <v>1278</v>
      </c>
    </row>
    <row r="14" spans="1:5" x14ac:dyDescent="0.25">
      <c r="A14" s="46" t="s">
        <v>32</v>
      </c>
      <c r="B14" s="47" t="s">
        <v>1</v>
      </c>
      <c r="C14" s="7">
        <v>4</v>
      </c>
      <c r="D14" s="49">
        <f>97+22+37</f>
        <v>156</v>
      </c>
      <c r="E14" s="50">
        <f t="shared" si="0"/>
        <v>624</v>
      </c>
    </row>
    <row r="15" spans="1:5" x14ac:dyDescent="0.25">
      <c r="A15" s="46" t="s">
        <v>33</v>
      </c>
      <c r="B15" s="47" t="s">
        <v>1</v>
      </c>
      <c r="C15" s="7">
        <v>11</v>
      </c>
      <c r="D15" s="49">
        <f>120+22</f>
        <v>142</v>
      </c>
      <c r="E15" s="50">
        <f t="shared" si="0"/>
        <v>1562</v>
      </c>
    </row>
    <row r="16" spans="1:5" x14ac:dyDescent="0.25">
      <c r="A16" s="46" t="s">
        <v>67</v>
      </c>
      <c r="B16" s="47" t="s">
        <v>1</v>
      </c>
      <c r="C16" s="7">
        <v>1</v>
      </c>
      <c r="D16" s="49">
        <v>168</v>
      </c>
      <c r="E16" s="50">
        <f t="shared" si="0"/>
        <v>168</v>
      </c>
    </row>
    <row r="17" spans="1:5" x14ac:dyDescent="0.25">
      <c r="A17" s="46" t="s">
        <v>43</v>
      </c>
      <c r="B17" s="47" t="s">
        <v>1</v>
      </c>
      <c r="C17" s="48">
        <v>2</v>
      </c>
      <c r="D17" s="49">
        <f>22+243+39</f>
        <v>304</v>
      </c>
      <c r="E17" s="50">
        <f t="shared" si="0"/>
        <v>608</v>
      </c>
    </row>
    <row r="18" spans="1:5" x14ac:dyDescent="0.25">
      <c r="A18" s="46" t="s">
        <v>44</v>
      </c>
      <c r="B18" s="47" t="s">
        <v>1</v>
      </c>
      <c r="C18" s="48">
        <v>2</v>
      </c>
      <c r="D18" s="49">
        <f>22+25+187</f>
        <v>234</v>
      </c>
      <c r="E18" s="50">
        <f t="shared" si="0"/>
        <v>468</v>
      </c>
    </row>
    <row r="19" spans="1:5" x14ac:dyDescent="0.25">
      <c r="A19" s="46" t="s">
        <v>37</v>
      </c>
      <c r="B19" s="47" t="s">
        <v>1</v>
      </c>
      <c r="C19" s="48">
        <f>SUM(C5:C18)+2</f>
        <v>38</v>
      </c>
      <c r="D19" s="49">
        <v>6.99</v>
      </c>
      <c r="E19" s="50">
        <f t="shared" si="0"/>
        <v>265.62</v>
      </c>
    </row>
    <row r="20" spans="1:5" x14ac:dyDescent="0.25">
      <c r="A20" s="46" t="s">
        <v>60</v>
      </c>
      <c r="B20" s="47" t="s">
        <v>1</v>
      </c>
      <c r="C20" s="48">
        <v>1</v>
      </c>
      <c r="D20" s="49">
        <v>1148</v>
      </c>
      <c r="E20" s="50">
        <f t="shared" si="0"/>
        <v>1148</v>
      </c>
    </row>
    <row r="21" spans="1:5" x14ac:dyDescent="0.25">
      <c r="A21" s="46" t="s">
        <v>64</v>
      </c>
      <c r="B21" s="47" t="s">
        <v>1</v>
      </c>
      <c r="C21" s="48">
        <v>2</v>
      </c>
      <c r="D21" s="49">
        <v>530</v>
      </c>
      <c r="E21" s="50">
        <f t="shared" si="0"/>
        <v>1060</v>
      </c>
    </row>
    <row r="22" spans="1:5" x14ac:dyDescent="0.25">
      <c r="A22" s="46" t="s">
        <v>57</v>
      </c>
      <c r="B22" s="47" t="s">
        <v>1</v>
      </c>
      <c r="C22" s="48">
        <v>2</v>
      </c>
      <c r="D22" s="49">
        <v>530</v>
      </c>
      <c r="E22" s="50">
        <f t="shared" si="0"/>
        <v>1060</v>
      </c>
    </row>
    <row r="23" spans="1:5" x14ac:dyDescent="0.25">
      <c r="A23" s="46" t="s">
        <v>53</v>
      </c>
      <c r="B23" s="47" t="s">
        <v>1</v>
      </c>
      <c r="C23" s="48">
        <v>6</v>
      </c>
      <c r="D23" s="49">
        <v>8</v>
      </c>
      <c r="E23" s="50">
        <f t="shared" si="0"/>
        <v>48</v>
      </c>
    </row>
    <row r="24" spans="1:5" x14ac:dyDescent="0.25">
      <c r="A24" s="46" t="s">
        <v>40</v>
      </c>
      <c r="B24" s="47" t="s">
        <v>1</v>
      </c>
      <c r="C24" s="48">
        <v>2</v>
      </c>
      <c r="D24" s="49">
        <v>365</v>
      </c>
      <c r="E24" s="50">
        <f t="shared" si="0"/>
        <v>730</v>
      </c>
    </row>
    <row r="25" spans="1:5" x14ac:dyDescent="0.25">
      <c r="A25" s="51" t="s">
        <v>50</v>
      </c>
      <c r="B25" s="47" t="s">
        <v>1</v>
      </c>
      <c r="C25" s="52">
        <v>1</v>
      </c>
      <c r="D25" s="49">
        <f>630*20</f>
        <v>12600</v>
      </c>
      <c r="E25" s="50">
        <f t="shared" si="0"/>
        <v>12600</v>
      </c>
    </row>
    <row r="26" spans="1:5" x14ac:dyDescent="0.25">
      <c r="A26" s="51" t="s">
        <v>21</v>
      </c>
      <c r="B26" s="47" t="s">
        <v>2</v>
      </c>
      <c r="C26" s="48">
        <v>12</v>
      </c>
      <c r="D26" s="49">
        <v>41.3</v>
      </c>
      <c r="E26" s="50">
        <f t="shared" si="0"/>
        <v>495.59999999999997</v>
      </c>
    </row>
    <row r="27" spans="1:5" x14ac:dyDescent="0.25">
      <c r="A27" s="51" t="s">
        <v>4</v>
      </c>
      <c r="B27" s="47" t="s">
        <v>2</v>
      </c>
      <c r="C27" s="48">
        <v>225</v>
      </c>
      <c r="D27" s="49">
        <v>24.9</v>
      </c>
      <c r="E27" s="50">
        <f t="shared" si="0"/>
        <v>5602.5</v>
      </c>
    </row>
    <row r="28" spans="1:5" x14ac:dyDescent="0.25">
      <c r="A28" s="51" t="s">
        <v>3</v>
      </c>
      <c r="B28" s="47" t="s">
        <v>2</v>
      </c>
      <c r="C28" s="48">
        <v>218</v>
      </c>
      <c r="D28" s="49">
        <v>15.1</v>
      </c>
      <c r="E28" s="50">
        <f t="shared" si="0"/>
        <v>3291.7999999999997</v>
      </c>
    </row>
    <row r="29" spans="1:5" x14ac:dyDescent="0.25">
      <c r="A29" s="51" t="s">
        <v>20</v>
      </c>
      <c r="B29" s="47" t="s">
        <v>2</v>
      </c>
      <c r="C29" s="48">
        <v>55</v>
      </c>
      <c r="D29" s="49">
        <v>15.1</v>
      </c>
      <c r="E29" s="50">
        <f t="shared" si="0"/>
        <v>830.5</v>
      </c>
    </row>
    <row r="30" spans="1:5" x14ac:dyDescent="0.25">
      <c r="A30" s="46" t="s">
        <v>22</v>
      </c>
      <c r="B30" s="47" t="s">
        <v>2</v>
      </c>
      <c r="C30" s="48">
        <v>15</v>
      </c>
      <c r="D30" s="49">
        <v>20.28</v>
      </c>
      <c r="E30" s="50">
        <f t="shared" si="0"/>
        <v>304.20000000000005</v>
      </c>
    </row>
    <row r="31" spans="1:5" x14ac:dyDescent="0.25">
      <c r="A31" s="46" t="s">
        <v>58</v>
      </c>
      <c r="B31" s="47" t="s">
        <v>2</v>
      </c>
      <c r="C31" s="48">
        <v>52</v>
      </c>
      <c r="D31" s="49">
        <v>11</v>
      </c>
      <c r="E31" s="50">
        <f t="shared" si="0"/>
        <v>572</v>
      </c>
    </row>
    <row r="32" spans="1:5" x14ac:dyDescent="0.25">
      <c r="A32" s="46" t="s">
        <v>59</v>
      </c>
      <c r="B32" s="47" t="s">
        <v>2</v>
      </c>
      <c r="C32" s="48">
        <v>52</v>
      </c>
      <c r="D32" s="49">
        <v>12</v>
      </c>
      <c r="E32" s="50">
        <f t="shared" si="0"/>
        <v>624</v>
      </c>
    </row>
    <row r="33" spans="1:5" x14ac:dyDescent="0.25">
      <c r="A33" s="46" t="s">
        <v>36</v>
      </c>
      <c r="B33" s="47" t="s">
        <v>1</v>
      </c>
      <c r="C33" s="48">
        <v>1</v>
      </c>
      <c r="D33" s="49">
        <f>(1582+466+3500+771+70*12+310+1300*1+504)*1.9+500</f>
        <v>18118.7</v>
      </c>
      <c r="E33" s="50">
        <f t="shared" si="0"/>
        <v>18118.7</v>
      </c>
    </row>
    <row r="34" spans="1:5" x14ac:dyDescent="0.25">
      <c r="A34" s="46" t="s">
        <v>66</v>
      </c>
      <c r="B34" s="47" t="s">
        <v>1</v>
      </c>
      <c r="C34" s="48">
        <v>1</v>
      </c>
      <c r="D34" s="49">
        <v>1850</v>
      </c>
      <c r="E34" s="50">
        <f t="shared" si="0"/>
        <v>1850</v>
      </c>
    </row>
    <row r="35" spans="1:5" x14ac:dyDescent="0.25">
      <c r="A35" s="46" t="s">
        <v>23</v>
      </c>
      <c r="B35" s="47" t="s">
        <v>1</v>
      </c>
      <c r="C35" s="48">
        <f>C19*4</f>
        <v>152</v>
      </c>
      <c r="D35" s="49">
        <v>5.0199999999999996</v>
      </c>
      <c r="E35" s="50">
        <f t="shared" si="0"/>
        <v>763.04</v>
      </c>
    </row>
    <row r="36" spans="1:5" x14ac:dyDescent="0.25">
      <c r="A36" s="46" t="s">
        <v>24</v>
      </c>
      <c r="B36" s="47" t="s">
        <v>2</v>
      </c>
      <c r="C36" s="48">
        <v>150</v>
      </c>
      <c r="D36" s="49">
        <v>15.4</v>
      </c>
      <c r="E36" s="50">
        <f t="shared" si="0"/>
        <v>2310</v>
      </c>
    </row>
    <row r="37" spans="1:5" x14ac:dyDescent="0.25">
      <c r="A37" s="51" t="s">
        <v>5</v>
      </c>
      <c r="B37" s="47" t="s">
        <v>1</v>
      </c>
      <c r="C37" s="52">
        <v>1</v>
      </c>
      <c r="D37" s="49">
        <f>SUM(E5:E36)*0.8</f>
        <v>46754.368000000002</v>
      </c>
      <c r="E37" s="50">
        <f t="shared" si="0"/>
        <v>46754.368000000002</v>
      </c>
    </row>
    <row r="38" spans="1:5" x14ac:dyDescent="0.25">
      <c r="A38" s="51" t="s">
        <v>65</v>
      </c>
      <c r="B38" s="47" t="s">
        <v>1</v>
      </c>
      <c r="C38" s="52">
        <v>1</v>
      </c>
      <c r="D38" s="49">
        <f>20*500+3500</f>
        <v>13500</v>
      </c>
      <c r="E38" s="50">
        <f t="shared" si="0"/>
        <v>13500</v>
      </c>
    </row>
    <row r="39" spans="1:5" x14ac:dyDescent="0.25">
      <c r="A39" s="51" t="s">
        <v>14</v>
      </c>
      <c r="B39" s="53" t="s">
        <v>15</v>
      </c>
      <c r="C39" s="52">
        <v>6</v>
      </c>
      <c r="D39" s="49">
        <f>SUM(E5:E37)/100</f>
        <v>1051.9732800000002</v>
      </c>
      <c r="E39" s="50">
        <f t="shared" si="0"/>
        <v>6311.839680000001</v>
      </c>
    </row>
    <row r="40" spans="1:5" x14ac:dyDescent="0.25">
      <c r="A40" s="51" t="s">
        <v>16</v>
      </c>
      <c r="B40" s="53" t="s">
        <v>15</v>
      </c>
      <c r="C40" s="52">
        <v>6</v>
      </c>
      <c r="D40" s="49">
        <f>SUM(E5:E37)/100</f>
        <v>1051.9732800000002</v>
      </c>
      <c r="E40" s="50">
        <f t="shared" si="0"/>
        <v>6311.839680000001</v>
      </c>
    </row>
    <row r="41" spans="1:5" x14ac:dyDescent="0.25">
      <c r="A41" s="51" t="s">
        <v>17</v>
      </c>
      <c r="B41" s="47" t="s">
        <v>1</v>
      </c>
      <c r="C41" s="52">
        <v>1</v>
      </c>
      <c r="D41" s="49">
        <v>1500</v>
      </c>
      <c r="E41" s="50">
        <f t="shared" si="0"/>
        <v>1500</v>
      </c>
    </row>
    <row r="42" spans="1:5" x14ac:dyDescent="0.25">
      <c r="A42" s="51" t="s">
        <v>18</v>
      </c>
      <c r="B42" s="53" t="s">
        <v>15</v>
      </c>
      <c r="C42" s="52">
        <v>4</v>
      </c>
      <c r="D42" s="49">
        <f>D40</f>
        <v>1051.9732800000002</v>
      </c>
      <c r="E42" s="50">
        <f t="shared" si="0"/>
        <v>4207.8931200000006</v>
      </c>
    </row>
    <row r="43" spans="1:5" x14ac:dyDescent="0.25">
      <c r="A43" s="51" t="s">
        <v>6</v>
      </c>
      <c r="B43" s="47" t="s">
        <v>1</v>
      </c>
      <c r="C43" s="52">
        <v>1</v>
      </c>
      <c r="D43" s="49">
        <v>2000</v>
      </c>
      <c r="E43" s="50">
        <f t="shared" si="0"/>
        <v>2000</v>
      </c>
    </row>
    <row r="44" spans="1:5" x14ac:dyDescent="0.25">
      <c r="A44" s="51" t="s">
        <v>19</v>
      </c>
      <c r="B44" s="47" t="s">
        <v>8</v>
      </c>
      <c r="C44" s="52">
        <v>2</v>
      </c>
      <c r="D44" s="49">
        <v>450</v>
      </c>
      <c r="E44" s="50">
        <f t="shared" si="0"/>
        <v>900</v>
      </c>
    </row>
    <row r="45" spans="1:5" x14ac:dyDescent="0.25">
      <c r="A45" s="51" t="s">
        <v>7</v>
      </c>
      <c r="B45" s="47" t="s">
        <v>8</v>
      </c>
      <c r="C45" s="52">
        <v>6</v>
      </c>
      <c r="D45" s="49">
        <v>750</v>
      </c>
      <c r="E45" s="50">
        <f t="shared" si="0"/>
        <v>4500</v>
      </c>
    </row>
    <row r="46" spans="1:5" ht="15.75" thickBot="1" x14ac:dyDescent="0.3">
      <c r="A46" s="54" t="s">
        <v>13</v>
      </c>
      <c r="B46" s="55"/>
      <c r="C46" s="56"/>
      <c r="D46" s="57"/>
      <c r="E46" s="58">
        <f>SUM(E1:E45)</f>
        <v>144428.90048000001</v>
      </c>
    </row>
    <row r="49" spans="1:3" x14ac:dyDescent="0.25">
      <c r="A49" s="59" t="s">
        <v>52</v>
      </c>
      <c r="B49" s="37">
        <f>11*0.3+10+5*1.2+5</f>
        <v>24.3</v>
      </c>
      <c r="C49" s="39" t="s">
        <v>2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35666-6752-472B-9A10-4D27F485C62F}">
  <dimension ref="A1:E44"/>
  <sheetViews>
    <sheetView tabSelected="1" zoomScale="130" zoomScaleNormal="130" workbookViewId="0">
      <selection activeCell="A16" sqref="A16"/>
    </sheetView>
  </sheetViews>
  <sheetFormatPr defaultColWidth="8.85546875" defaultRowHeight="15" x14ac:dyDescent="0.25"/>
  <cols>
    <col min="1" max="1" width="52.85546875" style="37" customWidth="1"/>
    <col min="2" max="2" width="5.7109375" style="37" customWidth="1"/>
    <col min="3" max="3" width="8.85546875" style="39"/>
    <col min="4" max="4" width="9.85546875" style="40" bestFit="1" customWidth="1"/>
    <col min="5" max="5" width="10.85546875" style="40" bestFit="1" customWidth="1"/>
    <col min="6" max="16384" width="8.85546875" style="37"/>
  </cols>
  <sheetData>
    <row r="1" spans="1:5" ht="15.75" x14ac:dyDescent="0.25">
      <c r="A1" s="63" t="s">
        <v>68</v>
      </c>
      <c r="B1" s="63"/>
      <c r="C1" s="63"/>
      <c r="D1" s="63"/>
      <c r="E1" s="63"/>
    </row>
    <row r="2" spans="1:5" ht="15.6" customHeight="1" x14ac:dyDescent="0.25">
      <c r="A2" s="36" t="s">
        <v>69</v>
      </c>
      <c r="B2" s="36"/>
      <c r="C2" s="38"/>
      <c r="D2" s="36"/>
      <c r="E2" s="36"/>
    </row>
    <row r="3" spans="1:5" ht="15.75" thickBot="1" x14ac:dyDescent="0.3"/>
    <row r="4" spans="1:5" x14ac:dyDescent="0.25">
      <c r="A4" s="41" t="s">
        <v>0</v>
      </c>
      <c r="B4" s="42" t="s">
        <v>9</v>
      </c>
      <c r="C4" s="43" t="s">
        <v>10</v>
      </c>
      <c r="D4" s="44" t="s">
        <v>11</v>
      </c>
      <c r="E4" s="45" t="s">
        <v>12</v>
      </c>
    </row>
    <row r="5" spans="1:5" x14ac:dyDescent="0.25">
      <c r="A5" s="46" t="s">
        <v>25</v>
      </c>
      <c r="B5" s="47" t="s">
        <v>1</v>
      </c>
      <c r="C5" s="7">
        <v>4</v>
      </c>
      <c r="D5" s="49">
        <v>178</v>
      </c>
      <c r="E5" s="50">
        <f>C5*D5</f>
        <v>712</v>
      </c>
    </row>
    <row r="6" spans="1:5" x14ac:dyDescent="0.25">
      <c r="A6" s="46" t="s">
        <v>28</v>
      </c>
      <c r="B6" s="47" t="s">
        <v>1</v>
      </c>
      <c r="C6" s="7">
        <v>1</v>
      </c>
      <c r="D6" s="49">
        <v>35</v>
      </c>
      <c r="E6" s="50">
        <f t="shared" ref="E6:E40" si="0">C6*D6</f>
        <v>35</v>
      </c>
    </row>
    <row r="7" spans="1:5" x14ac:dyDescent="0.25">
      <c r="A7" s="46" t="s">
        <v>29</v>
      </c>
      <c r="B7" s="47" t="s">
        <v>1</v>
      </c>
      <c r="C7" s="7">
        <v>2</v>
      </c>
      <c r="D7" s="49">
        <v>188</v>
      </c>
      <c r="E7" s="50">
        <f t="shared" si="0"/>
        <v>376</v>
      </c>
    </row>
    <row r="8" spans="1:5" x14ac:dyDescent="0.25">
      <c r="A8" s="46" t="s">
        <v>30</v>
      </c>
      <c r="B8" s="47" t="s">
        <v>1</v>
      </c>
      <c r="C8" s="7">
        <v>4</v>
      </c>
      <c r="D8" s="49">
        <f>93+22+37</f>
        <v>152</v>
      </c>
      <c r="E8" s="50">
        <f t="shared" si="0"/>
        <v>608</v>
      </c>
    </row>
    <row r="9" spans="1:5" x14ac:dyDescent="0.25">
      <c r="A9" s="46" t="s">
        <v>38</v>
      </c>
      <c r="B9" s="47" t="s">
        <v>1</v>
      </c>
      <c r="C9" s="7">
        <v>2</v>
      </c>
      <c r="D9" s="49">
        <f>204+22+47</f>
        <v>273</v>
      </c>
      <c r="E9" s="50">
        <f t="shared" si="0"/>
        <v>546</v>
      </c>
    </row>
    <row r="10" spans="1:5" x14ac:dyDescent="0.25">
      <c r="A10" s="20" t="s">
        <v>46</v>
      </c>
      <c r="B10" s="47" t="s">
        <v>1</v>
      </c>
      <c r="C10" s="7">
        <v>1</v>
      </c>
      <c r="D10" s="49">
        <v>166</v>
      </c>
      <c r="E10" s="50">
        <f t="shared" si="0"/>
        <v>166</v>
      </c>
    </row>
    <row r="11" spans="1:5" x14ac:dyDescent="0.25">
      <c r="A11" s="46" t="s">
        <v>39</v>
      </c>
      <c r="B11" s="47" t="s">
        <v>1</v>
      </c>
      <c r="C11" s="7">
        <v>3</v>
      </c>
      <c r="D11" s="49">
        <f>3*D13</f>
        <v>426</v>
      </c>
      <c r="E11" s="50">
        <f t="shared" si="0"/>
        <v>1278</v>
      </c>
    </row>
    <row r="12" spans="1:5" x14ac:dyDescent="0.25">
      <c r="A12" s="46" t="s">
        <v>32</v>
      </c>
      <c r="B12" s="47" t="s">
        <v>1</v>
      </c>
      <c r="C12" s="7">
        <v>9</v>
      </c>
      <c r="D12" s="49">
        <f>97+22+37</f>
        <v>156</v>
      </c>
      <c r="E12" s="50">
        <f t="shared" si="0"/>
        <v>1404</v>
      </c>
    </row>
    <row r="13" spans="1:5" x14ac:dyDescent="0.25">
      <c r="A13" s="46" t="s">
        <v>33</v>
      </c>
      <c r="B13" s="47" t="s">
        <v>1</v>
      </c>
      <c r="C13" s="7">
        <v>15</v>
      </c>
      <c r="D13" s="49">
        <f>120+22</f>
        <v>142</v>
      </c>
      <c r="E13" s="50">
        <f t="shared" si="0"/>
        <v>2130</v>
      </c>
    </row>
    <row r="14" spans="1:5" x14ac:dyDescent="0.25">
      <c r="A14" s="46" t="s">
        <v>67</v>
      </c>
      <c r="B14" s="47" t="s">
        <v>1</v>
      </c>
      <c r="C14" s="7">
        <v>1</v>
      </c>
      <c r="D14" s="49">
        <v>168</v>
      </c>
      <c r="E14" s="50">
        <f t="shared" si="0"/>
        <v>168</v>
      </c>
    </row>
    <row r="15" spans="1:5" x14ac:dyDescent="0.25">
      <c r="A15" s="46" t="s">
        <v>43</v>
      </c>
      <c r="B15" s="47" t="s">
        <v>1</v>
      </c>
      <c r="C15" s="48">
        <v>2</v>
      </c>
      <c r="D15" s="49">
        <f>22+243+39</f>
        <v>304</v>
      </c>
      <c r="E15" s="50">
        <f t="shared" si="0"/>
        <v>608</v>
      </c>
    </row>
    <row r="16" spans="1:5" x14ac:dyDescent="0.25">
      <c r="A16" s="46" t="s">
        <v>44</v>
      </c>
      <c r="B16" s="47" t="s">
        <v>1</v>
      </c>
      <c r="C16" s="48">
        <v>2</v>
      </c>
      <c r="D16" s="49">
        <f>22+25+187</f>
        <v>234</v>
      </c>
      <c r="E16" s="50">
        <f t="shared" si="0"/>
        <v>468</v>
      </c>
    </row>
    <row r="17" spans="1:5" x14ac:dyDescent="0.25">
      <c r="A17" s="46" t="s">
        <v>37</v>
      </c>
      <c r="B17" s="47" t="s">
        <v>1</v>
      </c>
      <c r="C17" s="48">
        <f>SUM(C5:C16)+C11*2+2</f>
        <v>54</v>
      </c>
      <c r="D17" s="49">
        <v>6.99</v>
      </c>
      <c r="E17" s="50">
        <f t="shared" si="0"/>
        <v>377.46000000000004</v>
      </c>
    </row>
    <row r="18" spans="1:5" x14ac:dyDescent="0.25">
      <c r="A18" s="46" t="s">
        <v>64</v>
      </c>
      <c r="B18" s="47" t="s">
        <v>1</v>
      </c>
      <c r="C18" s="48">
        <v>2</v>
      </c>
      <c r="D18" s="49">
        <v>530</v>
      </c>
      <c r="E18" s="50">
        <f t="shared" si="0"/>
        <v>1060</v>
      </c>
    </row>
    <row r="19" spans="1:5" x14ac:dyDescent="0.25">
      <c r="A19" s="46" t="s">
        <v>57</v>
      </c>
      <c r="B19" s="47" t="s">
        <v>1</v>
      </c>
      <c r="C19" s="48">
        <v>2</v>
      </c>
      <c r="D19" s="49">
        <v>530</v>
      </c>
      <c r="E19" s="50">
        <f t="shared" si="0"/>
        <v>1060</v>
      </c>
    </row>
    <row r="20" spans="1:5" x14ac:dyDescent="0.25">
      <c r="A20" s="46" t="s">
        <v>53</v>
      </c>
      <c r="B20" s="47" t="s">
        <v>1</v>
      </c>
      <c r="C20" s="48">
        <f>13-C18-C19</f>
        <v>9</v>
      </c>
      <c r="D20" s="49">
        <v>8</v>
      </c>
      <c r="E20" s="50">
        <f t="shared" si="0"/>
        <v>72</v>
      </c>
    </row>
    <row r="21" spans="1:5" x14ac:dyDescent="0.25">
      <c r="A21" s="46" t="s">
        <v>40</v>
      </c>
      <c r="B21" s="47" t="s">
        <v>1</v>
      </c>
      <c r="C21" s="48">
        <v>2</v>
      </c>
      <c r="D21" s="49">
        <v>365</v>
      </c>
      <c r="E21" s="50">
        <f t="shared" si="0"/>
        <v>730</v>
      </c>
    </row>
    <row r="22" spans="1:5" x14ac:dyDescent="0.25">
      <c r="A22" s="51" t="s">
        <v>21</v>
      </c>
      <c r="B22" s="47" t="s">
        <v>2</v>
      </c>
      <c r="C22" s="48">
        <v>12</v>
      </c>
      <c r="D22" s="49">
        <v>41.3</v>
      </c>
      <c r="E22" s="50">
        <f t="shared" si="0"/>
        <v>495.59999999999997</v>
      </c>
    </row>
    <row r="23" spans="1:5" x14ac:dyDescent="0.25">
      <c r="A23" s="51" t="s">
        <v>4</v>
      </c>
      <c r="B23" s="47" t="s">
        <v>2</v>
      </c>
      <c r="C23" s="48">
        <f>11*20</f>
        <v>220</v>
      </c>
      <c r="D23" s="49">
        <v>24.9</v>
      </c>
      <c r="E23" s="50">
        <f t="shared" si="0"/>
        <v>5478</v>
      </c>
    </row>
    <row r="24" spans="1:5" x14ac:dyDescent="0.25">
      <c r="A24" s="51" t="s">
        <v>3</v>
      </c>
      <c r="B24" s="47" t="s">
        <v>2</v>
      </c>
      <c r="C24" s="48">
        <v>159</v>
      </c>
      <c r="D24" s="49">
        <v>15.1</v>
      </c>
      <c r="E24" s="50">
        <f t="shared" si="0"/>
        <v>2400.9</v>
      </c>
    </row>
    <row r="25" spans="1:5" x14ac:dyDescent="0.25">
      <c r="A25" s="51" t="s">
        <v>20</v>
      </c>
      <c r="B25" s="47" t="s">
        <v>2</v>
      </c>
      <c r="C25" s="48">
        <v>63</v>
      </c>
      <c r="D25" s="49">
        <v>15.1</v>
      </c>
      <c r="E25" s="50">
        <f t="shared" si="0"/>
        <v>951.3</v>
      </c>
    </row>
    <row r="26" spans="1:5" x14ac:dyDescent="0.25">
      <c r="A26" s="46" t="s">
        <v>22</v>
      </c>
      <c r="B26" s="47" t="s">
        <v>2</v>
      </c>
      <c r="C26" s="48">
        <v>18</v>
      </c>
      <c r="D26" s="49">
        <v>20.28</v>
      </c>
      <c r="E26" s="50">
        <f t="shared" si="0"/>
        <v>365.04</v>
      </c>
    </row>
    <row r="27" spans="1:5" x14ac:dyDescent="0.25">
      <c r="A27" s="46" t="s">
        <v>58</v>
      </c>
      <c r="B27" s="47" t="s">
        <v>2</v>
      </c>
      <c r="C27" s="48">
        <v>48</v>
      </c>
      <c r="D27" s="49">
        <v>11</v>
      </c>
      <c r="E27" s="50">
        <f t="shared" si="0"/>
        <v>528</v>
      </c>
    </row>
    <row r="28" spans="1:5" x14ac:dyDescent="0.25">
      <c r="A28" s="46" t="s">
        <v>59</v>
      </c>
      <c r="B28" s="47" t="s">
        <v>2</v>
      </c>
      <c r="C28" s="48">
        <v>48</v>
      </c>
      <c r="D28" s="49">
        <v>12</v>
      </c>
      <c r="E28" s="50">
        <f t="shared" si="0"/>
        <v>576</v>
      </c>
    </row>
    <row r="29" spans="1:5" x14ac:dyDescent="0.25">
      <c r="A29" s="46" t="s">
        <v>36</v>
      </c>
      <c r="B29" s="47" t="s">
        <v>1</v>
      </c>
      <c r="C29" s="48">
        <v>1</v>
      </c>
      <c r="D29" s="49">
        <f>(1582+466+3500+771+70*12+310+1300*1+504)*1.9+500</f>
        <v>18118.7</v>
      </c>
      <c r="E29" s="50">
        <f t="shared" si="0"/>
        <v>18118.7</v>
      </c>
    </row>
    <row r="30" spans="1:5" x14ac:dyDescent="0.25">
      <c r="A30" s="46" t="s">
        <v>66</v>
      </c>
      <c r="B30" s="47" t="s">
        <v>1</v>
      </c>
      <c r="C30" s="48">
        <v>1</v>
      </c>
      <c r="D30" s="49">
        <v>1850</v>
      </c>
      <c r="E30" s="50">
        <f t="shared" si="0"/>
        <v>1850</v>
      </c>
    </row>
    <row r="31" spans="1:5" x14ac:dyDescent="0.25">
      <c r="A31" s="46" t="s">
        <v>23</v>
      </c>
      <c r="B31" s="47" t="s">
        <v>1</v>
      </c>
      <c r="C31" s="48">
        <f>C17*4/2</f>
        <v>108</v>
      </c>
      <c r="D31" s="49">
        <v>5.0199999999999996</v>
      </c>
      <c r="E31" s="50">
        <f t="shared" si="0"/>
        <v>542.16</v>
      </c>
    </row>
    <row r="32" spans="1:5" x14ac:dyDescent="0.25">
      <c r="A32" s="46" t="s">
        <v>24</v>
      </c>
      <c r="B32" s="47" t="s">
        <v>2</v>
      </c>
      <c r="C32" s="48">
        <v>175</v>
      </c>
      <c r="D32" s="49">
        <v>15.4</v>
      </c>
      <c r="E32" s="50">
        <f t="shared" si="0"/>
        <v>2695</v>
      </c>
    </row>
    <row r="33" spans="1:5" x14ac:dyDescent="0.25">
      <c r="A33" s="51" t="s">
        <v>5</v>
      </c>
      <c r="B33" s="47" t="s">
        <v>1</v>
      </c>
      <c r="C33" s="52">
        <v>1</v>
      </c>
      <c r="D33" s="49">
        <f>SUM(E5:E32)*0.8</f>
        <v>36639.328000000001</v>
      </c>
      <c r="E33" s="50">
        <f t="shared" si="0"/>
        <v>36639.328000000001</v>
      </c>
    </row>
    <row r="34" spans="1:5" x14ac:dyDescent="0.25">
      <c r="A34" s="51" t="s">
        <v>14</v>
      </c>
      <c r="B34" s="53" t="s">
        <v>15</v>
      </c>
      <c r="C34" s="52">
        <v>6</v>
      </c>
      <c r="D34" s="49">
        <f>SUM(E5:E33)/100</f>
        <v>824.38488000000007</v>
      </c>
      <c r="E34" s="50">
        <f t="shared" si="0"/>
        <v>4946.3092800000004</v>
      </c>
    </row>
    <row r="35" spans="1:5" x14ac:dyDescent="0.25">
      <c r="A35" s="51" t="s">
        <v>16</v>
      </c>
      <c r="B35" s="53" t="s">
        <v>15</v>
      </c>
      <c r="C35" s="52">
        <v>6</v>
      </c>
      <c r="D35" s="49">
        <f>SUM(E5:E33)/100</f>
        <v>824.38488000000007</v>
      </c>
      <c r="E35" s="50">
        <f t="shared" si="0"/>
        <v>4946.3092800000004</v>
      </c>
    </row>
    <row r="36" spans="1:5" x14ac:dyDescent="0.25">
      <c r="A36" s="51" t="s">
        <v>17</v>
      </c>
      <c r="B36" s="47" t="s">
        <v>1</v>
      </c>
      <c r="C36" s="52">
        <v>1</v>
      </c>
      <c r="D36" s="49">
        <v>1500</v>
      </c>
      <c r="E36" s="50">
        <f t="shared" si="0"/>
        <v>1500</v>
      </c>
    </row>
    <row r="37" spans="1:5" x14ac:dyDescent="0.25">
      <c r="A37" s="51" t="s">
        <v>18</v>
      </c>
      <c r="B37" s="53" t="s">
        <v>15</v>
      </c>
      <c r="C37" s="52">
        <v>4</v>
      </c>
      <c r="D37" s="49">
        <f>D35</f>
        <v>824.38488000000007</v>
      </c>
      <c r="E37" s="50">
        <f t="shared" si="0"/>
        <v>3297.5395200000003</v>
      </c>
    </row>
    <row r="38" spans="1:5" x14ac:dyDescent="0.25">
      <c r="A38" s="51" t="s">
        <v>6</v>
      </c>
      <c r="B38" s="47" t="s">
        <v>1</v>
      </c>
      <c r="C38" s="52">
        <v>1</v>
      </c>
      <c r="D38" s="49">
        <v>2500</v>
      </c>
      <c r="E38" s="50">
        <f t="shared" si="0"/>
        <v>2500</v>
      </c>
    </row>
    <row r="39" spans="1:5" x14ac:dyDescent="0.25">
      <c r="A39" s="51" t="s">
        <v>19</v>
      </c>
      <c r="B39" s="47" t="s">
        <v>8</v>
      </c>
      <c r="C39" s="52">
        <v>2</v>
      </c>
      <c r="D39" s="49">
        <v>450</v>
      </c>
      <c r="E39" s="50">
        <f t="shared" si="0"/>
        <v>900</v>
      </c>
    </row>
    <row r="40" spans="1:5" x14ac:dyDescent="0.25">
      <c r="A40" s="51" t="s">
        <v>7</v>
      </c>
      <c r="B40" s="47" t="s">
        <v>8</v>
      </c>
      <c r="C40" s="52">
        <v>7</v>
      </c>
      <c r="D40" s="49">
        <v>750</v>
      </c>
      <c r="E40" s="50">
        <f t="shared" si="0"/>
        <v>5250</v>
      </c>
    </row>
    <row r="41" spans="1:5" ht="15.75" thickBot="1" x14ac:dyDescent="0.3">
      <c r="A41" s="54" t="s">
        <v>13</v>
      </c>
      <c r="B41" s="55"/>
      <c r="C41" s="56"/>
      <c r="D41" s="57"/>
      <c r="E41" s="58">
        <f>SUM(E1:E40)</f>
        <v>105778.64608000002</v>
      </c>
    </row>
    <row r="44" spans="1:5" s="40" customFormat="1" x14ac:dyDescent="0.25">
      <c r="A44" s="59" t="s">
        <v>52</v>
      </c>
      <c r="B44" s="37">
        <f>11*0.3+10+5*1.2+5</f>
        <v>24.3</v>
      </c>
      <c r="C44" s="39" t="s">
        <v>2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CF1DD-16D6-4401-B6AB-61D21A8C5661}">
  <dimension ref="A1:E42"/>
  <sheetViews>
    <sheetView zoomScale="130" zoomScaleNormal="130" workbookViewId="0">
      <selection activeCell="D28" sqref="D28"/>
    </sheetView>
  </sheetViews>
  <sheetFormatPr defaultRowHeight="15" x14ac:dyDescent="0.25"/>
  <cols>
    <col min="1" max="1" width="52.85546875" customWidth="1"/>
    <col min="2" max="2" width="5.7109375" customWidth="1"/>
    <col min="3" max="3" width="9.140625" style="21"/>
    <col min="4" max="4" width="9.85546875" style="1" bestFit="1" customWidth="1"/>
    <col min="5" max="5" width="10.85546875" style="1" bestFit="1" customWidth="1"/>
  </cols>
  <sheetData>
    <row r="1" spans="1:5" ht="15.75" x14ac:dyDescent="0.25">
      <c r="A1" s="62" t="s">
        <v>47</v>
      </c>
      <c r="B1" s="62"/>
      <c r="C1" s="62"/>
      <c r="D1" s="62"/>
      <c r="E1" s="62"/>
    </row>
    <row r="2" spans="1:5" ht="15.6" customHeight="1" x14ac:dyDescent="0.25">
      <c r="A2" s="4" t="s">
        <v>42</v>
      </c>
      <c r="B2" s="4"/>
      <c r="C2" s="5"/>
      <c r="D2" s="4"/>
      <c r="E2" s="4"/>
    </row>
    <row r="3" spans="1:5" ht="15.75" thickBot="1" x14ac:dyDescent="0.3"/>
    <row r="4" spans="1:5" x14ac:dyDescent="0.25">
      <c r="A4" s="8" t="s">
        <v>0</v>
      </c>
      <c r="B4" s="9" t="s">
        <v>9</v>
      </c>
      <c r="C4" s="10" t="s">
        <v>10</v>
      </c>
      <c r="D4" s="11" t="s">
        <v>11</v>
      </c>
      <c r="E4" s="12" t="s">
        <v>12</v>
      </c>
    </row>
    <row r="5" spans="1:5" x14ac:dyDescent="0.25">
      <c r="A5" s="20" t="s">
        <v>25</v>
      </c>
      <c r="B5" s="2" t="s">
        <v>1</v>
      </c>
      <c r="C5" s="7">
        <v>6</v>
      </c>
      <c r="D5" s="3">
        <v>178</v>
      </c>
      <c r="E5" s="13">
        <f>C5*D5</f>
        <v>1068</v>
      </c>
    </row>
    <row r="6" spans="1:5" x14ac:dyDescent="0.25">
      <c r="A6" s="20" t="s">
        <v>28</v>
      </c>
      <c r="B6" s="2" t="s">
        <v>1</v>
      </c>
      <c r="C6" s="7">
        <v>1</v>
      </c>
      <c r="D6" s="3">
        <v>35</v>
      </c>
      <c r="E6" s="13">
        <f t="shared" ref="E6:E38" si="0">C6*D6</f>
        <v>35</v>
      </c>
    </row>
    <row r="7" spans="1:5" x14ac:dyDescent="0.25">
      <c r="A7" s="20" t="s">
        <v>29</v>
      </c>
      <c r="B7" s="2" t="s">
        <v>1</v>
      </c>
      <c r="C7" s="7">
        <v>4</v>
      </c>
      <c r="D7" s="3">
        <f>149+22+37</f>
        <v>208</v>
      </c>
      <c r="E7" s="13">
        <f t="shared" si="0"/>
        <v>832</v>
      </c>
    </row>
    <row r="8" spans="1:5" x14ac:dyDescent="0.25">
      <c r="A8" s="20" t="s">
        <v>30</v>
      </c>
      <c r="B8" s="2" t="s">
        <v>1</v>
      </c>
      <c r="C8" s="7">
        <v>3</v>
      </c>
      <c r="D8" s="3">
        <f>93+22+37</f>
        <v>152</v>
      </c>
      <c r="E8" s="13">
        <f t="shared" si="0"/>
        <v>456</v>
      </c>
    </row>
    <row r="9" spans="1:5" x14ac:dyDescent="0.25">
      <c r="A9" s="20" t="s">
        <v>38</v>
      </c>
      <c r="B9" s="2" t="s">
        <v>1</v>
      </c>
      <c r="C9" s="7">
        <v>1</v>
      </c>
      <c r="D9" s="3">
        <f>204+22+47</f>
        <v>273</v>
      </c>
      <c r="E9" s="13">
        <f t="shared" si="0"/>
        <v>273</v>
      </c>
    </row>
    <row r="10" spans="1:5" x14ac:dyDescent="0.25">
      <c r="A10" s="20" t="s">
        <v>45</v>
      </c>
      <c r="B10" s="2" t="s">
        <v>1</v>
      </c>
      <c r="C10" s="7">
        <v>1</v>
      </c>
      <c r="D10" s="3">
        <f>118+22+47</f>
        <v>187</v>
      </c>
      <c r="E10" s="13">
        <f t="shared" si="0"/>
        <v>187</v>
      </c>
    </row>
    <row r="11" spans="1:5" x14ac:dyDescent="0.25">
      <c r="A11" s="20" t="s">
        <v>39</v>
      </c>
      <c r="B11" s="2" t="s">
        <v>1</v>
      </c>
      <c r="C11" s="7">
        <v>2</v>
      </c>
      <c r="D11" s="3">
        <f>3*D13</f>
        <v>426</v>
      </c>
      <c r="E11" s="13">
        <f t="shared" si="0"/>
        <v>852</v>
      </c>
    </row>
    <row r="12" spans="1:5" x14ac:dyDescent="0.25">
      <c r="A12" s="20" t="s">
        <v>32</v>
      </c>
      <c r="B12" s="2" t="s">
        <v>1</v>
      </c>
      <c r="C12" s="7">
        <v>4</v>
      </c>
      <c r="D12" s="3">
        <f>97+22+37</f>
        <v>156</v>
      </c>
      <c r="E12" s="13">
        <f t="shared" si="0"/>
        <v>624</v>
      </c>
    </row>
    <row r="13" spans="1:5" x14ac:dyDescent="0.25">
      <c r="A13" s="20" t="s">
        <v>33</v>
      </c>
      <c r="B13" s="2" t="s">
        <v>1</v>
      </c>
      <c r="C13" s="7">
        <v>10</v>
      </c>
      <c r="D13" s="3">
        <f>120+22</f>
        <v>142</v>
      </c>
      <c r="E13" s="13">
        <f t="shared" si="0"/>
        <v>1420</v>
      </c>
    </row>
    <row r="14" spans="1:5" x14ac:dyDescent="0.25">
      <c r="A14" s="20" t="s">
        <v>43</v>
      </c>
      <c r="B14" s="2" t="s">
        <v>1</v>
      </c>
      <c r="C14" s="22">
        <v>2</v>
      </c>
      <c r="D14" s="3">
        <f>22+243+39</f>
        <v>304</v>
      </c>
      <c r="E14" s="13">
        <f t="shared" si="0"/>
        <v>608</v>
      </c>
    </row>
    <row r="15" spans="1:5" x14ac:dyDescent="0.25">
      <c r="A15" s="20" t="s">
        <v>44</v>
      </c>
      <c r="B15" s="2" t="s">
        <v>1</v>
      </c>
      <c r="C15" s="22">
        <v>2</v>
      </c>
      <c r="D15" s="3">
        <f>22+25+187</f>
        <v>234</v>
      </c>
      <c r="E15" s="13">
        <f t="shared" si="0"/>
        <v>468</v>
      </c>
    </row>
    <row r="16" spans="1:5" x14ac:dyDescent="0.25">
      <c r="A16" s="20" t="s">
        <v>37</v>
      </c>
      <c r="B16" s="2" t="s">
        <v>1</v>
      </c>
      <c r="C16" s="22">
        <f>SUM(C5:C15)</f>
        <v>36</v>
      </c>
      <c r="D16" s="3">
        <v>6.99</v>
      </c>
      <c r="E16" s="13">
        <f t="shared" si="0"/>
        <v>251.64000000000001</v>
      </c>
    </row>
    <row r="17" spans="1:5" x14ac:dyDescent="0.25">
      <c r="A17" s="20" t="s">
        <v>35</v>
      </c>
      <c r="B17" s="2" t="s">
        <v>1</v>
      </c>
      <c r="C17" s="26">
        <v>4</v>
      </c>
      <c r="D17" s="3">
        <v>530</v>
      </c>
      <c r="E17" s="13">
        <f t="shared" si="0"/>
        <v>2120</v>
      </c>
    </row>
    <row r="18" spans="1:5" x14ac:dyDescent="0.25">
      <c r="A18" s="34" t="s">
        <v>53</v>
      </c>
      <c r="B18" s="28" t="s">
        <v>1</v>
      </c>
      <c r="C18" s="26">
        <v>6</v>
      </c>
      <c r="D18" s="25">
        <v>8</v>
      </c>
      <c r="E18" s="30">
        <f t="shared" si="0"/>
        <v>48</v>
      </c>
    </row>
    <row r="19" spans="1:5" x14ac:dyDescent="0.25">
      <c r="A19" s="20" t="s">
        <v>49</v>
      </c>
      <c r="B19" s="2" t="s">
        <v>1</v>
      </c>
      <c r="C19" s="22">
        <v>1</v>
      </c>
      <c r="D19" s="25">
        <v>1200</v>
      </c>
      <c r="E19" s="13">
        <f t="shared" si="0"/>
        <v>1200</v>
      </c>
    </row>
    <row r="20" spans="1:5" x14ac:dyDescent="0.25">
      <c r="A20" s="20" t="s">
        <v>40</v>
      </c>
      <c r="B20" s="2" t="s">
        <v>1</v>
      </c>
      <c r="C20" s="22">
        <v>1</v>
      </c>
      <c r="D20" s="3">
        <v>365</v>
      </c>
      <c r="E20" s="13">
        <f t="shared" si="0"/>
        <v>365</v>
      </c>
    </row>
    <row r="21" spans="1:5" x14ac:dyDescent="0.25">
      <c r="A21" s="14" t="s">
        <v>21</v>
      </c>
      <c r="B21" s="2" t="s">
        <v>2</v>
      </c>
      <c r="C21" s="22">
        <v>12</v>
      </c>
      <c r="D21" s="3">
        <v>41.3</v>
      </c>
      <c r="E21" s="13">
        <f t="shared" si="0"/>
        <v>495.59999999999997</v>
      </c>
    </row>
    <row r="22" spans="1:5" x14ac:dyDescent="0.25">
      <c r="A22" s="14" t="s">
        <v>4</v>
      </c>
      <c r="B22" s="2" t="s">
        <v>2</v>
      </c>
      <c r="C22" s="22">
        <f>9*25</f>
        <v>225</v>
      </c>
      <c r="D22" s="3">
        <v>24.9</v>
      </c>
      <c r="E22" s="13">
        <f t="shared" si="0"/>
        <v>5602.5</v>
      </c>
    </row>
    <row r="23" spans="1:5" x14ac:dyDescent="0.25">
      <c r="A23" s="14" t="s">
        <v>3</v>
      </c>
      <c r="B23" s="2" t="s">
        <v>2</v>
      </c>
      <c r="C23" s="22">
        <v>150</v>
      </c>
      <c r="D23" s="3">
        <v>15.1</v>
      </c>
      <c r="E23" s="13">
        <f t="shared" si="0"/>
        <v>2265</v>
      </c>
    </row>
    <row r="24" spans="1:5" x14ac:dyDescent="0.25">
      <c r="A24" s="14" t="s">
        <v>20</v>
      </c>
      <c r="B24" s="2" t="s">
        <v>2</v>
      </c>
      <c r="C24" s="22">
        <v>72</v>
      </c>
      <c r="D24" s="3">
        <v>15.1</v>
      </c>
      <c r="E24" s="13">
        <f t="shared" si="0"/>
        <v>1087.2</v>
      </c>
    </row>
    <row r="25" spans="1:5" x14ac:dyDescent="0.25">
      <c r="A25" s="20" t="s">
        <v>22</v>
      </c>
      <c r="B25" s="2" t="s">
        <v>2</v>
      </c>
      <c r="C25" s="22">
        <v>18</v>
      </c>
      <c r="D25" s="3">
        <v>20.28</v>
      </c>
      <c r="E25" s="13">
        <f t="shared" si="0"/>
        <v>365.04</v>
      </c>
    </row>
    <row r="26" spans="1:5" x14ac:dyDescent="0.25">
      <c r="A26" s="31" t="s">
        <v>51</v>
      </c>
      <c r="B26" s="28" t="s">
        <v>8</v>
      </c>
      <c r="C26" s="32">
        <v>5</v>
      </c>
      <c r="D26" s="25">
        <v>650</v>
      </c>
      <c r="E26" s="30">
        <f t="shared" si="0"/>
        <v>3250</v>
      </c>
    </row>
    <row r="27" spans="1:5" x14ac:dyDescent="0.25">
      <c r="A27" s="27" t="s">
        <v>50</v>
      </c>
      <c r="B27" s="28" t="s">
        <v>1</v>
      </c>
      <c r="C27" s="29">
        <v>1</v>
      </c>
      <c r="D27" s="25">
        <f>630*20</f>
        <v>12600</v>
      </c>
      <c r="E27" s="30">
        <f t="shared" si="0"/>
        <v>12600</v>
      </c>
    </row>
    <row r="28" spans="1:5" x14ac:dyDescent="0.25">
      <c r="A28" s="20" t="s">
        <v>36</v>
      </c>
      <c r="B28" s="2" t="s">
        <v>1</v>
      </c>
      <c r="C28" s="22">
        <v>1</v>
      </c>
      <c r="D28" s="25">
        <f>(1582+466+3500+771+70*14+310+1300*3+504)*1.6</f>
        <v>19220.8</v>
      </c>
      <c r="E28" s="13">
        <f t="shared" si="0"/>
        <v>19220.8</v>
      </c>
    </row>
    <row r="29" spans="1:5" x14ac:dyDescent="0.25">
      <c r="A29" s="20" t="s">
        <v>23</v>
      </c>
      <c r="B29" s="2" t="s">
        <v>1</v>
      </c>
      <c r="C29" s="22">
        <f>C16*4</f>
        <v>144</v>
      </c>
      <c r="D29" s="3">
        <v>5.0199999999999996</v>
      </c>
      <c r="E29" s="13">
        <f t="shared" si="0"/>
        <v>722.87999999999988</v>
      </c>
    </row>
    <row r="30" spans="1:5" x14ac:dyDescent="0.25">
      <c r="A30" s="20" t="s">
        <v>24</v>
      </c>
      <c r="B30" s="2" t="s">
        <v>2</v>
      </c>
      <c r="C30" s="22">
        <v>100</v>
      </c>
      <c r="D30" s="3">
        <v>15.4</v>
      </c>
      <c r="E30" s="13">
        <f t="shared" si="0"/>
        <v>1540</v>
      </c>
    </row>
    <row r="31" spans="1:5" x14ac:dyDescent="0.25">
      <c r="A31" s="14" t="s">
        <v>5</v>
      </c>
      <c r="B31" s="2" t="s">
        <v>1</v>
      </c>
      <c r="C31" s="23">
        <v>1</v>
      </c>
      <c r="D31" s="3">
        <f>SUM(E3:E30)*0.8</f>
        <v>46365.328000000001</v>
      </c>
      <c r="E31" s="13">
        <f t="shared" si="0"/>
        <v>46365.328000000001</v>
      </c>
    </row>
    <row r="32" spans="1:5" x14ac:dyDescent="0.25">
      <c r="A32" s="14" t="s">
        <v>14</v>
      </c>
      <c r="B32" s="19" t="s">
        <v>15</v>
      </c>
      <c r="C32" s="23">
        <v>6</v>
      </c>
      <c r="D32" s="3">
        <f>SUM(E3:E31)/100</f>
        <v>1043.2198799999999</v>
      </c>
      <c r="E32" s="13">
        <f t="shared" si="0"/>
        <v>6259.3192799999997</v>
      </c>
    </row>
    <row r="33" spans="1:5" x14ac:dyDescent="0.25">
      <c r="A33" s="14" t="s">
        <v>16</v>
      </c>
      <c r="B33" s="19" t="s">
        <v>15</v>
      </c>
      <c r="C33" s="23">
        <v>6</v>
      </c>
      <c r="D33" s="3">
        <f>SUM(E3:E31)/100</f>
        <v>1043.2198799999999</v>
      </c>
      <c r="E33" s="13">
        <f t="shared" si="0"/>
        <v>6259.3192799999997</v>
      </c>
    </row>
    <row r="34" spans="1:5" x14ac:dyDescent="0.25">
      <c r="A34" s="14" t="s">
        <v>17</v>
      </c>
      <c r="B34" s="2" t="s">
        <v>1</v>
      </c>
      <c r="C34" s="23">
        <v>1</v>
      </c>
      <c r="D34" s="3">
        <v>1500</v>
      </c>
      <c r="E34" s="13">
        <f t="shared" si="0"/>
        <v>1500</v>
      </c>
    </row>
    <row r="35" spans="1:5" x14ac:dyDescent="0.25">
      <c r="A35" s="14" t="s">
        <v>18</v>
      </c>
      <c r="B35" s="19" t="s">
        <v>15</v>
      </c>
      <c r="C35" s="23">
        <v>4</v>
      </c>
      <c r="D35" s="3">
        <f>D33</f>
        <v>1043.2198799999999</v>
      </c>
      <c r="E35" s="13">
        <f t="shared" si="0"/>
        <v>4172.8795199999995</v>
      </c>
    </row>
    <row r="36" spans="1:5" x14ac:dyDescent="0.25">
      <c r="A36" s="14" t="s">
        <v>6</v>
      </c>
      <c r="B36" s="2" t="s">
        <v>1</v>
      </c>
      <c r="C36" s="23">
        <v>1</v>
      </c>
      <c r="D36" s="3">
        <v>2000</v>
      </c>
      <c r="E36" s="13">
        <f t="shared" si="0"/>
        <v>2000</v>
      </c>
    </row>
    <row r="37" spans="1:5" x14ac:dyDescent="0.25">
      <c r="A37" s="14" t="s">
        <v>19</v>
      </c>
      <c r="B37" s="2" t="s">
        <v>8</v>
      </c>
      <c r="C37" s="23">
        <v>2</v>
      </c>
      <c r="D37" s="3">
        <v>450</v>
      </c>
      <c r="E37" s="13">
        <f t="shared" si="0"/>
        <v>900</v>
      </c>
    </row>
    <row r="38" spans="1:5" x14ac:dyDescent="0.25">
      <c r="A38" s="14" t="s">
        <v>7</v>
      </c>
      <c r="B38" s="2" t="s">
        <v>8</v>
      </c>
      <c r="C38" s="23">
        <v>6</v>
      </c>
      <c r="D38" s="3">
        <v>750</v>
      </c>
      <c r="E38" s="13">
        <f t="shared" si="0"/>
        <v>4500</v>
      </c>
    </row>
    <row r="39" spans="1:5" ht="15.75" thickBot="1" x14ac:dyDescent="0.3">
      <c r="A39" s="15" t="s">
        <v>13</v>
      </c>
      <c r="B39" s="16"/>
      <c r="C39" s="24"/>
      <c r="D39" s="17"/>
      <c r="E39" s="18">
        <f>SUM(E1:E38)</f>
        <v>129913.50607999999</v>
      </c>
    </row>
    <row r="41" spans="1:5" x14ac:dyDescent="0.25">
      <c r="A41" s="31" t="s">
        <v>52</v>
      </c>
      <c r="B41" s="33">
        <f>SUM(C5:C14)*0.5+5*(C17+C18)</f>
        <v>67</v>
      </c>
      <c r="C41" s="21" t="s">
        <v>2</v>
      </c>
    </row>
    <row r="42" spans="1:5" x14ac:dyDescent="0.25">
      <c r="A42" s="6"/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AD505-EC3C-4E17-97B8-8A980AF3893D}">
  <dimension ref="A1:E43"/>
  <sheetViews>
    <sheetView topLeftCell="A7" zoomScale="130" zoomScaleNormal="130" workbookViewId="0">
      <selection activeCell="A42" sqref="A42:C42"/>
    </sheetView>
  </sheetViews>
  <sheetFormatPr defaultRowHeight="15" x14ac:dyDescent="0.25"/>
  <cols>
    <col min="1" max="1" width="52.85546875" customWidth="1"/>
    <col min="2" max="2" width="5.7109375" customWidth="1"/>
    <col min="3" max="3" width="9.140625" style="21"/>
    <col min="4" max="4" width="9.85546875" style="1" bestFit="1" customWidth="1"/>
    <col min="5" max="5" width="11.7109375" style="1" customWidth="1"/>
  </cols>
  <sheetData>
    <row r="1" spans="1:5" ht="15.75" x14ac:dyDescent="0.25">
      <c r="A1" s="62" t="s">
        <v>47</v>
      </c>
      <c r="B1" s="62"/>
      <c r="C1" s="62"/>
      <c r="D1" s="62"/>
      <c r="E1" s="62"/>
    </row>
    <row r="2" spans="1:5" ht="15.6" customHeight="1" x14ac:dyDescent="0.25">
      <c r="A2" s="4" t="s">
        <v>42</v>
      </c>
      <c r="B2" s="4"/>
      <c r="C2" s="5"/>
      <c r="D2" s="4"/>
      <c r="E2" s="4"/>
    </row>
    <row r="3" spans="1:5" ht="15.75" thickBot="1" x14ac:dyDescent="0.3"/>
    <row r="4" spans="1:5" x14ac:dyDescent="0.25">
      <c r="A4" s="8" t="s">
        <v>0</v>
      </c>
      <c r="B4" s="9" t="s">
        <v>9</v>
      </c>
      <c r="C4" s="10" t="s">
        <v>10</v>
      </c>
      <c r="D4" s="11" t="s">
        <v>11</v>
      </c>
      <c r="E4" s="12" t="s">
        <v>12</v>
      </c>
    </row>
    <row r="5" spans="1:5" x14ac:dyDescent="0.25">
      <c r="A5" s="20" t="s">
        <v>25</v>
      </c>
      <c r="B5" s="2" t="s">
        <v>1</v>
      </c>
      <c r="C5" s="7">
        <v>5</v>
      </c>
      <c r="D5" s="3">
        <v>178</v>
      </c>
      <c r="E5" s="13">
        <f>C5*D5</f>
        <v>890</v>
      </c>
    </row>
    <row r="6" spans="1:5" x14ac:dyDescent="0.25">
      <c r="A6" s="20" t="s">
        <v>26</v>
      </c>
      <c r="B6" s="2" t="s">
        <v>1</v>
      </c>
      <c r="C6" s="7">
        <v>2</v>
      </c>
      <c r="D6" s="3">
        <f>126+22+47</f>
        <v>195</v>
      </c>
      <c r="E6" s="13">
        <f t="shared" ref="E6:E39" si="0">C6*D6</f>
        <v>390</v>
      </c>
    </row>
    <row r="7" spans="1:5" x14ac:dyDescent="0.25">
      <c r="A7" s="20" t="s">
        <v>27</v>
      </c>
      <c r="B7" s="2" t="s">
        <v>1</v>
      </c>
      <c r="C7" s="7">
        <v>5</v>
      </c>
      <c r="D7" s="3">
        <v>35</v>
      </c>
      <c r="E7" s="13">
        <f t="shared" si="0"/>
        <v>175</v>
      </c>
    </row>
    <row r="8" spans="1:5" x14ac:dyDescent="0.25">
      <c r="A8" s="20" t="s">
        <v>28</v>
      </c>
      <c r="B8" s="2" t="s">
        <v>1</v>
      </c>
      <c r="C8" s="7">
        <v>1</v>
      </c>
      <c r="D8" s="3">
        <v>35</v>
      </c>
      <c r="E8" s="13">
        <f t="shared" si="0"/>
        <v>35</v>
      </c>
    </row>
    <row r="9" spans="1:5" x14ac:dyDescent="0.25">
      <c r="A9" s="20" t="s">
        <v>29</v>
      </c>
      <c r="B9" s="2" t="s">
        <v>1</v>
      </c>
      <c r="C9" s="7">
        <v>4</v>
      </c>
      <c r="D9" s="3">
        <f>149+22+37</f>
        <v>208</v>
      </c>
      <c r="E9" s="13">
        <f t="shared" si="0"/>
        <v>832</v>
      </c>
    </row>
    <row r="10" spans="1:5" x14ac:dyDescent="0.25">
      <c r="A10" s="20" t="s">
        <v>30</v>
      </c>
      <c r="B10" s="2" t="s">
        <v>1</v>
      </c>
      <c r="C10" s="7">
        <v>4</v>
      </c>
      <c r="D10" s="3">
        <f>93+22+37</f>
        <v>152</v>
      </c>
      <c r="E10" s="13">
        <f t="shared" si="0"/>
        <v>608</v>
      </c>
    </row>
    <row r="11" spans="1:5" x14ac:dyDescent="0.25">
      <c r="A11" s="20" t="s">
        <v>31</v>
      </c>
      <c r="B11" s="2" t="s">
        <v>1</v>
      </c>
      <c r="C11" s="7">
        <v>2</v>
      </c>
      <c r="D11" s="3">
        <f>204+22+47</f>
        <v>273</v>
      </c>
      <c r="E11" s="13">
        <f t="shared" si="0"/>
        <v>546</v>
      </c>
    </row>
    <row r="12" spans="1:5" x14ac:dyDescent="0.25">
      <c r="A12" s="20" t="s">
        <v>39</v>
      </c>
      <c r="B12" s="2" t="s">
        <v>1</v>
      </c>
      <c r="C12" s="7">
        <v>4</v>
      </c>
      <c r="D12" s="3">
        <f>3*D14</f>
        <v>426</v>
      </c>
      <c r="E12" s="13">
        <f t="shared" si="0"/>
        <v>1704</v>
      </c>
    </row>
    <row r="13" spans="1:5" x14ac:dyDescent="0.25">
      <c r="A13" s="20" t="s">
        <v>32</v>
      </c>
      <c r="B13" s="2" t="s">
        <v>1</v>
      </c>
      <c r="C13" s="7">
        <v>5</v>
      </c>
      <c r="D13" s="3">
        <f>97+22+37</f>
        <v>156</v>
      </c>
      <c r="E13" s="13">
        <f t="shared" si="0"/>
        <v>780</v>
      </c>
    </row>
    <row r="14" spans="1:5" x14ac:dyDescent="0.25">
      <c r="A14" s="20" t="s">
        <v>33</v>
      </c>
      <c r="B14" s="2" t="s">
        <v>1</v>
      </c>
      <c r="C14" s="7">
        <v>12</v>
      </c>
      <c r="D14" s="3">
        <f>120+22</f>
        <v>142</v>
      </c>
      <c r="E14" s="13">
        <f t="shared" si="0"/>
        <v>1704</v>
      </c>
    </row>
    <row r="15" spans="1:5" x14ac:dyDescent="0.25">
      <c r="A15" s="20" t="s">
        <v>43</v>
      </c>
      <c r="B15" s="2" t="s">
        <v>1</v>
      </c>
      <c r="C15" s="22">
        <v>2</v>
      </c>
      <c r="D15" s="3">
        <f>22+243+39</f>
        <v>304</v>
      </c>
      <c r="E15" s="13">
        <f t="shared" si="0"/>
        <v>608</v>
      </c>
    </row>
    <row r="16" spans="1:5" x14ac:dyDescent="0.25">
      <c r="A16" s="20" t="s">
        <v>44</v>
      </c>
      <c r="B16" s="2" t="s">
        <v>1</v>
      </c>
      <c r="C16" s="22">
        <v>2</v>
      </c>
      <c r="D16" s="3">
        <f>22+25+187</f>
        <v>234</v>
      </c>
      <c r="E16" s="13">
        <f t="shared" si="0"/>
        <v>468</v>
      </c>
    </row>
    <row r="17" spans="1:5" x14ac:dyDescent="0.25">
      <c r="A17" s="20" t="s">
        <v>37</v>
      </c>
      <c r="B17" s="2" t="s">
        <v>1</v>
      </c>
      <c r="C17" s="22">
        <f>SUM(C5:C16)</f>
        <v>48</v>
      </c>
      <c r="D17" s="3">
        <v>6.99</v>
      </c>
      <c r="E17" s="13">
        <f t="shared" si="0"/>
        <v>335.52</v>
      </c>
    </row>
    <row r="18" spans="1:5" x14ac:dyDescent="0.25">
      <c r="A18" s="20" t="s">
        <v>35</v>
      </c>
      <c r="B18" s="2" t="s">
        <v>1</v>
      </c>
      <c r="C18" s="26">
        <v>4</v>
      </c>
      <c r="D18" s="3">
        <v>530</v>
      </c>
      <c r="E18" s="13">
        <f t="shared" si="0"/>
        <v>2120</v>
      </c>
    </row>
    <row r="19" spans="1:5" x14ac:dyDescent="0.25">
      <c r="A19" s="20" t="s">
        <v>53</v>
      </c>
      <c r="B19" s="2" t="s">
        <v>1</v>
      </c>
      <c r="C19" s="26">
        <v>7</v>
      </c>
      <c r="D19" s="3">
        <v>8</v>
      </c>
      <c r="E19" s="13">
        <f t="shared" si="0"/>
        <v>56</v>
      </c>
    </row>
    <row r="20" spans="1:5" x14ac:dyDescent="0.25">
      <c r="A20" s="20" t="s">
        <v>49</v>
      </c>
      <c r="B20" s="2" t="s">
        <v>1</v>
      </c>
      <c r="C20" s="22">
        <v>1</v>
      </c>
      <c r="D20" s="25">
        <v>1200</v>
      </c>
      <c r="E20" s="13">
        <f t="shared" si="0"/>
        <v>1200</v>
      </c>
    </row>
    <row r="21" spans="1:5" x14ac:dyDescent="0.25">
      <c r="A21" s="20" t="s">
        <v>40</v>
      </c>
      <c r="B21" s="2" t="s">
        <v>1</v>
      </c>
      <c r="C21" s="22">
        <v>2</v>
      </c>
      <c r="D21" s="3">
        <v>365</v>
      </c>
      <c r="E21" s="13">
        <f t="shared" si="0"/>
        <v>730</v>
      </c>
    </row>
    <row r="22" spans="1:5" x14ac:dyDescent="0.25">
      <c r="A22" s="14" t="s">
        <v>21</v>
      </c>
      <c r="B22" s="2" t="s">
        <v>2</v>
      </c>
      <c r="C22" s="22">
        <v>12</v>
      </c>
      <c r="D22" s="3">
        <v>41.3</v>
      </c>
      <c r="E22" s="13">
        <f t="shared" si="0"/>
        <v>495.59999999999997</v>
      </c>
    </row>
    <row r="23" spans="1:5" x14ac:dyDescent="0.25">
      <c r="A23" s="14" t="s">
        <v>4</v>
      </c>
      <c r="B23" s="2" t="s">
        <v>2</v>
      </c>
      <c r="C23" s="22">
        <f>10*25</f>
        <v>250</v>
      </c>
      <c r="D23" s="3">
        <v>24.9</v>
      </c>
      <c r="E23" s="13">
        <f t="shared" si="0"/>
        <v>6225</v>
      </c>
    </row>
    <row r="24" spans="1:5" x14ac:dyDescent="0.25">
      <c r="A24" s="14" t="s">
        <v>3</v>
      </c>
      <c r="B24" s="2" t="s">
        <v>2</v>
      </c>
      <c r="C24" s="22">
        <v>330</v>
      </c>
      <c r="D24" s="3">
        <v>15.1</v>
      </c>
      <c r="E24" s="13">
        <f t="shared" si="0"/>
        <v>4983</v>
      </c>
    </row>
    <row r="25" spans="1:5" x14ac:dyDescent="0.25">
      <c r="A25" s="14" t="s">
        <v>20</v>
      </c>
      <c r="B25" s="2" t="s">
        <v>2</v>
      </c>
      <c r="C25" s="22">
        <v>70</v>
      </c>
      <c r="D25" s="3">
        <v>15.1</v>
      </c>
      <c r="E25" s="13">
        <f t="shared" si="0"/>
        <v>1057</v>
      </c>
    </row>
    <row r="26" spans="1:5" x14ac:dyDescent="0.25">
      <c r="A26" s="20" t="s">
        <v>22</v>
      </c>
      <c r="B26" s="2" t="s">
        <v>2</v>
      </c>
      <c r="C26" s="22">
        <v>20</v>
      </c>
      <c r="D26" s="3">
        <v>20.28</v>
      </c>
      <c r="E26" s="13">
        <f t="shared" si="0"/>
        <v>405.6</v>
      </c>
    </row>
    <row r="27" spans="1:5" x14ac:dyDescent="0.25">
      <c r="A27" s="20" t="s">
        <v>36</v>
      </c>
      <c r="B27" s="2" t="s">
        <v>1</v>
      </c>
      <c r="C27" s="22">
        <v>1</v>
      </c>
      <c r="D27" s="25">
        <f>1582+466+3500+771+70*11+310+1300*2+5500</f>
        <v>15499</v>
      </c>
      <c r="E27" s="13">
        <f t="shared" si="0"/>
        <v>15499</v>
      </c>
    </row>
    <row r="28" spans="1:5" x14ac:dyDescent="0.25">
      <c r="A28" s="20" t="s">
        <v>23</v>
      </c>
      <c r="B28" s="2" t="s">
        <v>1</v>
      </c>
      <c r="C28" s="22">
        <f>C17*4</f>
        <v>192</v>
      </c>
      <c r="D28" s="3">
        <v>5.0199999999999996</v>
      </c>
      <c r="E28" s="13">
        <f t="shared" si="0"/>
        <v>963.83999999999992</v>
      </c>
    </row>
    <row r="29" spans="1:5" x14ac:dyDescent="0.25">
      <c r="A29" s="20" t="s">
        <v>24</v>
      </c>
      <c r="B29" s="2" t="s">
        <v>2</v>
      </c>
      <c r="C29" s="22">
        <v>100</v>
      </c>
      <c r="D29" s="3">
        <v>15.4</v>
      </c>
      <c r="E29" s="13">
        <f t="shared" si="0"/>
        <v>1540</v>
      </c>
    </row>
    <row r="30" spans="1:5" x14ac:dyDescent="0.25">
      <c r="A30" s="31" t="s">
        <v>51</v>
      </c>
      <c r="B30" s="28" t="s">
        <v>8</v>
      </c>
      <c r="C30" s="32">
        <v>5</v>
      </c>
      <c r="D30" s="25">
        <v>650</v>
      </c>
      <c r="E30" s="30">
        <f t="shared" si="0"/>
        <v>3250</v>
      </c>
    </row>
    <row r="31" spans="1:5" x14ac:dyDescent="0.25">
      <c r="A31" s="14" t="s">
        <v>5</v>
      </c>
      <c r="B31" s="2" t="s">
        <v>1</v>
      </c>
      <c r="C31" s="23">
        <v>1</v>
      </c>
      <c r="D31" s="3">
        <f>SUM(E5:E29)*0.8</f>
        <v>35480.447999999997</v>
      </c>
      <c r="E31" s="13">
        <f t="shared" si="0"/>
        <v>35480.447999999997</v>
      </c>
    </row>
    <row r="32" spans="1:5" x14ac:dyDescent="0.25">
      <c r="A32" s="14" t="s">
        <v>14</v>
      </c>
      <c r="B32" s="19" t="s">
        <v>15</v>
      </c>
      <c r="C32" s="23">
        <v>6</v>
      </c>
      <c r="D32" s="3">
        <f>SUM(E5:E31)/100</f>
        <v>830.81007999999997</v>
      </c>
      <c r="E32" s="13">
        <f t="shared" si="0"/>
        <v>4984.8604799999994</v>
      </c>
    </row>
    <row r="33" spans="1:5" x14ac:dyDescent="0.25">
      <c r="A33" s="14" t="s">
        <v>16</v>
      </c>
      <c r="B33" s="19" t="s">
        <v>15</v>
      </c>
      <c r="C33" s="23">
        <v>6</v>
      </c>
      <c r="D33" s="3">
        <f>SUM(E5:E31)/100</f>
        <v>830.81007999999997</v>
      </c>
      <c r="E33" s="13">
        <f t="shared" si="0"/>
        <v>4984.8604799999994</v>
      </c>
    </row>
    <row r="34" spans="1:5" x14ac:dyDescent="0.25">
      <c r="A34" s="14" t="s">
        <v>17</v>
      </c>
      <c r="B34" s="2" t="s">
        <v>1</v>
      </c>
      <c r="C34" s="23">
        <v>1</v>
      </c>
      <c r="D34" s="3">
        <v>1500</v>
      </c>
      <c r="E34" s="13">
        <f t="shared" si="0"/>
        <v>1500</v>
      </c>
    </row>
    <row r="35" spans="1:5" x14ac:dyDescent="0.25">
      <c r="A35" s="14" t="s">
        <v>18</v>
      </c>
      <c r="B35" s="19" t="s">
        <v>15</v>
      </c>
      <c r="C35" s="23">
        <v>4</v>
      </c>
      <c r="D35" s="3">
        <f>D33</f>
        <v>830.81007999999997</v>
      </c>
      <c r="E35" s="13">
        <f t="shared" si="0"/>
        <v>3323.2403199999999</v>
      </c>
    </row>
    <row r="36" spans="1:5" x14ac:dyDescent="0.25">
      <c r="A36" s="14" t="s">
        <v>6</v>
      </c>
      <c r="B36" s="2" t="s">
        <v>1</v>
      </c>
      <c r="C36" s="23">
        <v>1</v>
      </c>
      <c r="D36" s="3">
        <v>2000</v>
      </c>
      <c r="E36" s="13">
        <f t="shared" si="0"/>
        <v>2000</v>
      </c>
    </row>
    <row r="37" spans="1:5" x14ac:dyDescent="0.25">
      <c r="A37" s="14" t="s">
        <v>19</v>
      </c>
      <c r="B37" s="2" t="s">
        <v>8</v>
      </c>
      <c r="C37" s="23">
        <v>2</v>
      </c>
      <c r="D37" s="3">
        <v>450</v>
      </c>
      <c r="E37" s="13">
        <f t="shared" si="0"/>
        <v>900</v>
      </c>
    </row>
    <row r="38" spans="1:5" x14ac:dyDescent="0.25">
      <c r="A38" s="14" t="s">
        <v>7</v>
      </c>
      <c r="B38" s="2" t="s">
        <v>8</v>
      </c>
      <c r="C38" s="23">
        <v>6</v>
      </c>
      <c r="D38" s="3">
        <v>750</v>
      </c>
      <c r="E38" s="13">
        <f t="shared" si="0"/>
        <v>4500</v>
      </c>
    </row>
    <row r="39" spans="1:5" x14ac:dyDescent="0.25">
      <c r="A39" s="27" t="s">
        <v>50</v>
      </c>
      <c r="B39" s="28" t="s">
        <v>1</v>
      </c>
      <c r="C39" s="29">
        <v>1</v>
      </c>
      <c r="D39" s="25">
        <f>630*20</f>
        <v>12600</v>
      </c>
      <c r="E39" s="30">
        <f t="shared" si="0"/>
        <v>12600</v>
      </c>
    </row>
    <row r="40" spans="1:5" ht="15.75" thickBot="1" x14ac:dyDescent="0.3">
      <c r="A40" s="15" t="s">
        <v>13</v>
      </c>
      <c r="B40" s="16"/>
      <c r="C40" s="24"/>
      <c r="D40" s="17"/>
      <c r="E40" s="18">
        <f>SUM(E1:E39)</f>
        <v>117873.96928</v>
      </c>
    </row>
    <row r="42" spans="1:5" x14ac:dyDescent="0.25">
      <c r="A42" s="31" t="s">
        <v>52</v>
      </c>
      <c r="B42" s="33">
        <f>48*0.3+55</f>
        <v>69.400000000000006</v>
      </c>
      <c r="C42" s="21" t="s">
        <v>2</v>
      </c>
    </row>
    <row r="43" spans="1:5" x14ac:dyDescent="0.25">
      <c r="A43" s="6"/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67A90-A717-47FD-88CD-9654E2A8885A}">
  <dimension ref="A1:E43"/>
  <sheetViews>
    <sheetView topLeftCell="A7" zoomScale="130" zoomScaleNormal="130" workbookViewId="0">
      <selection activeCell="A23" sqref="A23:XFD23"/>
    </sheetView>
  </sheetViews>
  <sheetFormatPr defaultRowHeight="15" x14ac:dyDescent="0.25"/>
  <cols>
    <col min="1" max="1" width="52.85546875" customWidth="1"/>
    <col min="2" max="2" width="5.7109375" customWidth="1"/>
    <col min="3" max="3" width="9.140625" style="21"/>
    <col min="4" max="4" width="9.85546875" style="1" bestFit="1" customWidth="1"/>
    <col min="5" max="5" width="11" style="1" customWidth="1"/>
  </cols>
  <sheetData>
    <row r="1" spans="1:5" ht="15.75" x14ac:dyDescent="0.25">
      <c r="A1" s="62" t="s">
        <v>47</v>
      </c>
      <c r="B1" s="62"/>
      <c r="C1" s="62"/>
      <c r="D1" s="62"/>
      <c r="E1" s="62"/>
    </row>
    <row r="2" spans="1:5" ht="15.6" customHeight="1" x14ac:dyDescent="0.25">
      <c r="A2" s="4" t="s">
        <v>42</v>
      </c>
      <c r="B2" s="4"/>
      <c r="C2" s="5"/>
      <c r="D2" s="4"/>
      <c r="E2" s="4"/>
    </row>
    <row r="3" spans="1:5" ht="15.75" thickBot="1" x14ac:dyDescent="0.3"/>
    <row r="4" spans="1:5" x14ac:dyDescent="0.25">
      <c r="A4" s="8" t="s">
        <v>0</v>
      </c>
      <c r="B4" s="9" t="s">
        <v>9</v>
      </c>
      <c r="C4" s="10" t="s">
        <v>10</v>
      </c>
      <c r="D4" s="11" t="s">
        <v>11</v>
      </c>
      <c r="E4" s="12" t="s">
        <v>12</v>
      </c>
    </row>
    <row r="5" spans="1:5" x14ac:dyDescent="0.25">
      <c r="A5" s="20" t="s">
        <v>25</v>
      </c>
      <c r="B5" s="2" t="s">
        <v>1</v>
      </c>
      <c r="C5" s="7">
        <v>6</v>
      </c>
      <c r="D5" s="3">
        <v>178</v>
      </c>
      <c r="E5" s="13">
        <f>C5*D5</f>
        <v>1068</v>
      </c>
    </row>
    <row r="6" spans="1:5" x14ac:dyDescent="0.25">
      <c r="A6" s="20" t="s">
        <v>26</v>
      </c>
      <c r="B6" s="2" t="s">
        <v>1</v>
      </c>
      <c r="C6" s="7">
        <v>2</v>
      </c>
      <c r="D6" s="3">
        <f>126+22+47</f>
        <v>195</v>
      </c>
      <c r="E6" s="13">
        <f t="shared" ref="E6:E39" si="0">C6*D6</f>
        <v>390</v>
      </c>
    </row>
    <row r="7" spans="1:5" x14ac:dyDescent="0.25">
      <c r="A7" s="20" t="s">
        <v>28</v>
      </c>
      <c r="B7" s="2" t="s">
        <v>1</v>
      </c>
      <c r="C7" s="7">
        <v>1</v>
      </c>
      <c r="D7" s="3">
        <v>35</v>
      </c>
      <c r="E7" s="13">
        <f t="shared" si="0"/>
        <v>35</v>
      </c>
    </row>
    <row r="8" spans="1:5" x14ac:dyDescent="0.25">
      <c r="A8" s="20" t="s">
        <v>29</v>
      </c>
      <c r="B8" s="2" t="s">
        <v>1</v>
      </c>
      <c r="C8" s="7">
        <v>3</v>
      </c>
      <c r="D8" s="3">
        <f>149+22+37</f>
        <v>208</v>
      </c>
      <c r="E8" s="13">
        <f t="shared" si="0"/>
        <v>624</v>
      </c>
    </row>
    <row r="9" spans="1:5" x14ac:dyDescent="0.25">
      <c r="A9" s="20" t="s">
        <v>30</v>
      </c>
      <c r="B9" s="2" t="s">
        <v>1</v>
      </c>
      <c r="C9" s="7">
        <v>6</v>
      </c>
      <c r="D9" s="3">
        <f>93+22+37</f>
        <v>152</v>
      </c>
      <c r="E9" s="13">
        <f t="shared" si="0"/>
        <v>912</v>
      </c>
    </row>
    <row r="10" spans="1:5" x14ac:dyDescent="0.25">
      <c r="A10" s="20" t="s">
        <v>31</v>
      </c>
      <c r="B10" s="2" t="s">
        <v>1</v>
      </c>
      <c r="C10" s="7">
        <v>2</v>
      </c>
      <c r="D10" s="3">
        <f>204+22+47</f>
        <v>273</v>
      </c>
      <c r="E10" s="13">
        <f t="shared" si="0"/>
        <v>546</v>
      </c>
    </row>
    <row r="11" spans="1:5" x14ac:dyDescent="0.25">
      <c r="A11" s="20" t="s">
        <v>39</v>
      </c>
      <c r="B11" s="2" t="s">
        <v>1</v>
      </c>
      <c r="C11" s="7">
        <v>2</v>
      </c>
      <c r="D11" s="3">
        <f>3*D13</f>
        <v>426</v>
      </c>
      <c r="E11" s="13">
        <f t="shared" si="0"/>
        <v>852</v>
      </c>
    </row>
    <row r="12" spans="1:5" x14ac:dyDescent="0.25">
      <c r="A12" s="20" t="s">
        <v>32</v>
      </c>
      <c r="B12" s="2" t="s">
        <v>1</v>
      </c>
      <c r="C12" s="7">
        <v>4</v>
      </c>
      <c r="D12" s="3">
        <f>97+22+37</f>
        <v>156</v>
      </c>
      <c r="E12" s="13">
        <f t="shared" si="0"/>
        <v>624</v>
      </c>
    </row>
    <row r="13" spans="1:5" x14ac:dyDescent="0.25">
      <c r="A13" s="20" t="s">
        <v>33</v>
      </c>
      <c r="B13" s="2" t="s">
        <v>1</v>
      </c>
      <c r="C13" s="7">
        <v>15</v>
      </c>
      <c r="D13" s="3">
        <f>120+22</f>
        <v>142</v>
      </c>
      <c r="E13" s="13">
        <f t="shared" si="0"/>
        <v>2130</v>
      </c>
    </row>
    <row r="14" spans="1:5" x14ac:dyDescent="0.25">
      <c r="A14" s="20" t="s">
        <v>34</v>
      </c>
      <c r="B14" s="2" t="s">
        <v>1</v>
      </c>
      <c r="C14" s="7">
        <v>1</v>
      </c>
      <c r="D14" s="3">
        <f>22+732+44</f>
        <v>798</v>
      </c>
      <c r="E14" s="13">
        <f t="shared" si="0"/>
        <v>798</v>
      </c>
    </row>
    <row r="15" spans="1:5" x14ac:dyDescent="0.25">
      <c r="A15" s="20" t="s">
        <v>43</v>
      </c>
      <c r="B15" s="2" t="s">
        <v>1</v>
      </c>
      <c r="C15" s="22">
        <v>2</v>
      </c>
      <c r="D15" s="3">
        <f>22+243+39</f>
        <v>304</v>
      </c>
      <c r="E15" s="13">
        <f t="shared" si="0"/>
        <v>608</v>
      </c>
    </row>
    <row r="16" spans="1:5" x14ac:dyDescent="0.25">
      <c r="A16" s="20" t="s">
        <v>44</v>
      </c>
      <c r="B16" s="2" t="s">
        <v>1</v>
      </c>
      <c r="C16" s="22">
        <v>2</v>
      </c>
      <c r="D16" s="3">
        <f>22+25+187</f>
        <v>234</v>
      </c>
      <c r="E16" s="13">
        <f t="shared" si="0"/>
        <v>468</v>
      </c>
    </row>
    <row r="17" spans="1:5" x14ac:dyDescent="0.25">
      <c r="A17" s="20" t="s">
        <v>37</v>
      </c>
      <c r="B17" s="2" t="s">
        <v>1</v>
      </c>
      <c r="C17" s="22">
        <f>SUM(C5:C16)</f>
        <v>46</v>
      </c>
      <c r="D17" s="3">
        <v>6.99</v>
      </c>
      <c r="E17" s="13">
        <f t="shared" si="0"/>
        <v>321.54000000000002</v>
      </c>
    </row>
    <row r="18" spans="1:5" x14ac:dyDescent="0.25">
      <c r="A18" s="34" t="s">
        <v>53</v>
      </c>
      <c r="B18" s="28" t="s">
        <v>1</v>
      </c>
      <c r="C18" s="26">
        <v>5</v>
      </c>
      <c r="D18" s="25">
        <v>8</v>
      </c>
      <c r="E18" s="30">
        <f t="shared" si="0"/>
        <v>40</v>
      </c>
    </row>
    <row r="19" spans="1:5" x14ac:dyDescent="0.25">
      <c r="A19" s="20" t="s">
        <v>35</v>
      </c>
      <c r="B19" s="2" t="s">
        <v>1</v>
      </c>
      <c r="C19" s="26">
        <v>6</v>
      </c>
      <c r="D19" s="3">
        <v>530</v>
      </c>
      <c r="E19" s="13">
        <f t="shared" si="0"/>
        <v>3180</v>
      </c>
    </row>
    <row r="20" spans="1:5" x14ac:dyDescent="0.25">
      <c r="A20" s="20" t="s">
        <v>49</v>
      </c>
      <c r="B20" s="2" t="s">
        <v>1</v>
      </c>
      <c r="C20" s="22">
        <v>1</v>
      </c>
      <c r="D20" s="25">
        <v>1200</v>
      </c>
      <c r="E20" s="13">
        <f t="shared" si="0"/>
        <v>1200</v>
      </c>
    </row>
    <row r="21" spans="1:5" x14ac:dyDescent="0.25">
      <c r="A21" s="20" t="s">
        <v>40</v>
      </c>
      <c r="B21" s="2" t="s">
        <v>1</v>
      </c>
      <c r="C21" s="22">
        <v>2</v>
      </c>
      <c r="D21" s="3">
        <v>365</v>
      </c>
      <c r="E21" s="13">
        <f t="shared" si="0"/>
        <v>730</v>
      </c>
    </row>
    <row r="22" spans="1:5" x14ac:dyDescent="0.25">
      <c r="A22" s="31" t="s">
        <v>51</v>
      </c>
      <c r="B22" s="28" t="s">
        <v>8</v>
      </c>
      <c r="C22" s="32">
        <v>5</v>
      </c>
      <c r="D22" s="25">
        <v>650</v>
      </c>
      <c r="E22" s="30">
        <f t="shared" si="0"/>
        <v>3250</v>
      </c>
    </row>
    <row r="23" spans="1:5" x14ac:dyDescent="0.25">
      <c r="A23" s="14" t="s">
        <v>21</v>
      </c>
      <c r="B23" s="2" t="s">
        <v>2</v>
      </c>
      <c r="C23" s="22">
        <v>25</v>
      </c>
      <c r="D23" s="3">
        <v>41.3</v>
      </c>
      <c r="E23" s="13">
        <f t="shared" si="0"/>
        <v>1032.5</v>
      </c>
    </row>
    <row r="24" spans="1:5" x14ac:dyDescent="0.25">
      <c r="A24" s="14" t="s">
        <v>4</v>
      </c>
      <c r="B24" s="2" t="s">
        <v>2</v>
      </c>
      <c r="C24" s="22">
        <f>11*25+50</f>
        <v>325</v>
      </c>
      <c r="D24" s="3">
        <v>24.9</v>
      </c>
      <c r="E24" s="13">
        <f t="shared" si="0"/>
        <v>8092.4999999999991</v>
      </c>
    </row>
    <row r="25" spans="1:5" x14ac:dyDescent="0.25">
      <c r="A25" s="14" t="s">
        <v>3</v>
      </c>
      <c r="B25" s="2" t="s">
        <v>2</v>
      </c>
      <c r="C25" s="22">
        <v>220</v>
      </c>
      <c r="D25" s="3">
        <v>15.1</v>
      </c>
      <c r="E25" s="13">
        <f t="shared" si="0"/>
        <v>3322</v>
      </c>
    </row>
    <row r="26" spans="1:5" x14ac:dyDescent="0.25">
      <c r="A26" s="14" t="s">
        <v>20</v>
      </c>
      <c r="B26" s="2" t="s">
        <v>2</v>
      </c>
      <c r="C26" s="22">
        <v>105</v>
      </c>
      <c r="D26" s="3">
        <v>15.1</v>
      </c>
      <c r="E26" s="13">
        <f t="shared" si="0"/>
        <v>1585.5</v>
      </c>
    </row>
    <row r="27" spans="1:5" x14ac:dyDescent="0.25">
      <c r="A27" s="20" t="s">
        <v>22</v>
      </c>
      <c r="B27" s="2" t="s">
        <v>2</v>
      </c>
      <c r="C27" s="22">
        <v>25</v>
      </c>
      <c r="D27" s="3">
        <v>20.28</v>
      </c>
      <c r="E27" s="13">
        <f t="shared" si="0"/>
        <v>507</v>
      </c>
    </row>
    <row r="28" spans="1:5" x14ac:dyDescent="0.25">
      <c r="A28" s="20" t="s">
        <v>36</v>
      </c>
      <c r="B28" s="2" t="s">
        <v>1</v>
      </c>
      <c r="C28" s="22">
        <v>1</v>
      </c>
      <c r="D28" s="3">
        <f>(1582+466+3500+771+70*11+310+1300*2)*1.5</f>
        <v>14998.5</v>
      </c>
      <c r="E28" s="13">
        <f t="shared" si="0"/>
        <v>14998.5</v>
      </c>
    </row>
    <row r="29" spans="1:5" x14ac:dyDescent="0.25">
      <c r="A29" s="20" t="s">
        <v>23</v>
      </c>
      <c r="B29" s="2" t="s">
        <v>1</v>
      </c>
      <c r="C29" s="22">
        <f>C17*4</f>
        <v>184</v>
      </c>
      <c r="D29" s="3">
        <v>5.0199999999999996</v>
      </c>
      <c r="E29" s="13">
        <f t="shared" si="0"/>
        <v>923.68</v>
      </c>
    </row>
    <row r="30" spans="1:5" x14ac:dyDescent="0.25">
      <c r="A30" s="20" t="s">
        <v>24</v>
      </c>
      <c r="B30" s="2" t="s">
        <v>2</v>
      </c>
      <c r="C30" s="22">
        <v>100</v>
      </c>
      <c r="D30" s="3">
        <v>15.4</v>
      </c>
      <c r="E30" s="13">
        <f t="shared" si="0"/>
        <v>1540</v>
      </c>
    </row>
    <row r="31" spans="1:5" x14ac:dyDescent="0.25">
      <c r="A31" s="14" t="s">
        <v>5</v>
      </c>
      <c r="B31" s="2" t="s">
        <v>1</v>
      </c>
      <c r="C31" s="23">
        <v>1</v>
      </c>
      <c r="D31" s="3">
        <f>SUM(E5:E30)*0.8</f>
        <v>39822.576000000001</v>
      </c>
      <c r="E31" s="13">
        <f t="shared" si="0"/>
        <v>39822.576000000001</v>
      </c>
    </row>
    <row r="32" spans="1:5" x14ac:dyDescent="0.25">
      <c r="A32" s="14" t="s">
        <v>14</v>
      </c>
      <c r="B32" s="19" t="s">
        <v>15</v>
      </c>
      <c r="C32" s="23">
        <v>6</v>
      </c>
      <c r="D32" s="3">
        <f>SUM(E5:E31)/100</f>
        <v>896.00796000000003</v>
      </c>
      <c r="E32" s="13">
        <f t="shared" si="0"/>
        <v>5376.0477600000004</v>
      </c>
    </row>
    <row r="33" spans="1:5" x14ac:dyDescent="0.25">
      <c r="A33" s="14" t="s">
        <v>16</v>
      </c>
      <c r="B33" s="19" t="s">
        <v>15</v>
      </c>
      <c r="C33" s="23">
        <v>6</v>
      </c>
      <c r="D33" s="3">
        <f>SUM(E5:E31)/100</f>
        <v>896.00796000000003</v>
      </c>
      <c r="E33" s="13">
        <f t="shared" si="0"/>
        <v>5376.0477600000004</v>
      </c>
    </row>
    <row r="34" spans="1:5" x14ac:dyDescent="0.25">
      <c r="A34" s="14" t="s">
        <v>17</v>
      </c>
      <c r="B34" s="2" t="s">
        <v>1</v>
      </c>
      <c r="C34" s="23">
        <v>1</v>
      </c>
      <c r="D34" s="3">
        <v>1500</v>
      </c>
      <c r="E34" s="13">
        <f t="shared" si="0"/>
        <v>1500</v>
      </c>
    </row>
    <row r="35" spans="1:5" x14ac:dyDescent="0.25">
      <c r="A35" s="14" t="s">
        <v>18</v>
      </c>
      <c r="B35" s="19" t="s">
        <v>15</v>
      </c>
      <c r="C35" s="23">
        <v>4</v>
      </c>
      <c r="D35" s="3">
        <f>D33</f>
        <v>896.00796000000003</v>
      </c>
      <c r="E35" s="13">
        <f t="shared" si="0"/>
        <v>3584.0318400000001</v>
      </c>
    </row>
    <row r="36" spans="1:5" x14ac:dyDescent="0.25">
      <c r="A36" s="14" t="s">
        <v>6</v>
      </c>
      <c r="B36" s="2" t="s">
        <v>1</v>
      </c>
      <c r="C36" s="23">
        <v>1</v>
      </c>
      <c r="D36" s="3">
        <v>2000</v>
      </c>
      <c r="E36" s="13">
        <f t="shared" si="0"/>
        <v>2000</v>
      </c>
    </row>
    <row r="37" spans="1:5" x14ac:dyDescent="0.25">
      <c r="A37" s="14" t="s">
        <v>19</v>
      </c>
      <c r="B37" s="2" t="s">
        <v>8</v>
      </c>
      <c r="C37" s="23">
        <v>2</v>
      </c>
      <c r="D37" s="3">
        <v>450</v>
      </c>
      <c r="E37" s="13">
        <f t="shared" si="0"/>
        <v>900</v>
      </c>
    </row>
    <row r="38" spans="1:5" x14ac:dyDescent="0.25">
      <c r="A38" s="27" t="s">
        <v>50</v>
      </c>
      <c r="B38" s="28" t="s">
        <v>1</v>
      </c>
      <c r="C38" s="29">
        <v>1</v>
      </c>
      <c r="D38" s="25">
        <f>630*20</f>
        <v>12600</v>
      </c>
      <c r="E38" s="30">
        <f t="shared" si="0"/>
        <v>12600</v>
      </c>
    </row>
    <row r="39" spans="1:5" x14ac:dyDescent="0.25">
      <c r="A39" s="14" t="s">
        <v>7</v>
      </c>
      <c r="B39" s="2" t="s">
        <v>8</v>
      </c>
      <c r="C39" s="23">
        <v>6</v>
      </c>
      <c r="D39" s="3">
        <v>750</v>
      </c>
      <c r="E39" s="13">
        <f t="shared" si="0"/>
        <v>4500</v>
      </c>
    </row>
    <row r="40" spans="1:5" ht="15.75" thickBot="1" x14ac:dyDescent="0.3">
      <c r="A40" s="15" t="s">
        <v>13</v>
      </c>
      <c r="B40" s="16"/>
      <c r="C40" s="24"/>
      <c r="D40" s="17"/>
      <c r="E40" s="18">
        <f>SUM(E1:E39)</f>
        <v>125436.92336</v>
      </c>
    </row>
    <row r="42" spans="1:5" x14ac:dyDescent="0.25">
      <c r="A42" s="31" t="s">
        <v>52</v>
      </c>
      <c r="B42" s="33">
        <f>12*0.3+55</f>
        <v>58.6</v>
      </c>
      <c r="C42" s="21" t="s">
        <v>2</v>
      </c>
    </row>
    <row r="43" spans="1:5" x14ac:dyDescent="0.25">
      <c r="A43" s="6"/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AC2A0-4BC8-4C19-A3A8-04E77F8A3B06}">
  <dimension ref="A1:E43"/>
  <sheetViews>
    <sheetView topLeftCell="A2" zoomScale="130" zoomScaleNormal="130" workbookViewId="0">
      <selection activeCell="F21" sqref="F21"/>
    </sheetView>
  </sheetViews>
  <sheetFormatPr defaultRowHeight="15" x14ac:dyDescent="0.25"/>
  <cols>
    <col min="1" max="1" width="52.85546875" customWidth="1"/>
    <col min="2" max="2" width="5.7109375" customWidth="1"/>
    <col min="3" max="3" width="9.140625" style="21"/>
    <col min="4" max="4" width="9.85546875" style="1" bestFit="1" customWidth="1"/>
    <col min="5" max="5" width="10.85546875" style="1" bestFit="1" customWidth="1"/>
  </cols>
  <sheetData>
    <row r="1" spans="1:5" ht="15.75" x14ac:dyDescent="0.25">
      <c r="A1" s="62" t="s">
        <v>47</v>
      </c>
      <c r="B1" s="62"/>
      <c r="C1" s="62"/>
      <c r="D1" s="62"/>
      <c r="E1" s="62"/>
    </row>
    <row r="2" spans="1:5" ht="15.6" customHeight="1" x14ac:dyDescent="0.25">
      <c r="A2" s="4" t="s">
        <v>42</v>
      </c>
      <c r="B2" s="4"/>
      <c r="C2" s="5"/>
      <c r="D2" s="4"/>
      <c r="E2" s="4"/>
    </row>
    <row r="3" spans="1:5" ht="15.75" thickBot="1" x14ac:dyDescent="0.3"/>
    <row r="4" spans="1:5" x14ac:dyDescent="0.25">
      <c r="A4" s="8" t="s">
        <v>0</v>
      </c>
      <c r="B4" s="9" t="s">
        <v>9</v>
      </c>
      <c r="C4" s="10" t="s">
        <v>10</v>
      </c>
      <c r="D4" s="11" t="s">
        <v>11</v>
      </c>
      <c r="E4" s="12" t="s">
        <v>12</v>
      </c>
    </row>
    <row r="5" spans="1:5" x14ac:dyDescent="0.25">
      <c r="A5" s="20" t="s">
        <v>25</v>
      </c>
      <c r="B5" s="2" t="s">
        <v>1</v>
      </c>
      <c r="C5" s="7">
        <v>4</v>
      </c>
      <c r="D5" s="3">
        <v>178</v>
      </c>
      <c r="E5" s="13">
        <f>C5*D5</f>
        <v>712</v>
      </c>
    </row>
    <row r="6" spans="1:5" x14ac:dyDescent="0.25">
      <c r="A6" s="20" t="s">
        <v>28</v>
      </c>
      <c r="B6" s="2" t="s">
        <v>1</v>
      </c>
      <c r="C6" s="7">
        <v>1</v>
      </c>
      <c r="D6" s="3">
        <v>35</v>
      </c>
      <c r="E6" s="13">
        <f t="shared" ref="E6:E39" si="0">C6*D6</f>
        <v>35</v>
      </c>
    </row>
    <row r="7" spans="1:5" x14ac:dyDescent="0.25">
      <c r="A7" s="20" t="s">
        <v>29</v>
      </c>
      <c r="B7" s="2" t="s">
        <v>1</v>
      </c>
      <c r="C7" s="7">
        <v>5</v>
      </c>
      <c r="D7" s="3">
        <f>149+22+37</f>
        <v>208</v>
      </c>
      <c r="E7" s="13">
        <f t="shared" si="0"/>
        <v>1040</v>
      </c>
    </row>
    <row r="8" spans="1:5" x14ac:dyDescent="0.25">
      <c r="A8" s="20" t="s">
        <v>30</v>
      </c>
      <c r="B8" s="2" t="s">
        <v>1</v>
      </c>
      <c r="C8" s="7">
        <v>6</v>
      </c>
      <c r="D8" s="3">
        <f>93+22+37</f>
        <v>152</v>
      </c>
      <c r="E8" s="13">
        <f t="shared" si="0"/>
        <v>912</v>
      </c>
    </row>
    <row r="9" spans="1:5" x14ac:dyDescent="0.25">
      <c r="A9" s="20" t="s">
        <v>45</v>
      </c>
      <c r="B9" s="2" t="s">
        <v>1</v>
      </c>
      <c r="C9" s="7">
        <v>1</v>
      </c>
      <c r="D9" s="3">
        <f>118+22+47</f>
        <v>187</v>
      </c>
      <c r="E9" s="13">
        <f t="shared" si="0"/>
        <v>187</v>
      </c>
    </row>
    <row r="10" spans="1:5" x14ac:dyDescent="0.25">
      <c r="A10" s="20" t="s">
        <v>39</v>
      </c>
      <c r="B10" s="2" t="s">
        <v>1</v>
      </c>
      <c r="C10" s="7">
        <v>7</v>
      </c>
      <c r="D10" s="3">
        <f>3*D12</f>
        <v>426</v>
      </c>
      <c r="E10" s="13">
        <f t="shared" si="0"/>
        <v>2982</v>
      </c>
    </row>
    <row r="11" spans="1:5" x14ac:dyDescent="0.25">
      <c r="A11" s="20" t="s">
        <v>32</v>
      </c>
      <c r="B11" s="2" t="s">
        <v>1</v>
      </c>
      <c r="C11" s="7">
        <v>5</v>
      </c>
      <c r="D11" s="3">
        <f>97+22+37</f>
        <v>156</v>
      </c>
      <c r="E11" s="13">
        <f t="shared" si="0"/>
        <v>780</v>
      </c>
    </row>
    <row r="12" spans="1:5" x14ac:dyDescent="0.25">
      <c r="A12" s="20" t="s">
        <v>33</v>
      </c>
      <c r="B12" s="2" t="s">
        <v>1</v>
      </c>
      <c r="C12" s="7">
        <v>13</v>
      </c>
      <c r="D12" s="3">
        <f>120+22</f>
        <v>142</v>
      </c>
      <c r="E12" s="13">
        <f t="shared" si="0"/>
        <v>1846</v>
      </c>
    </row>
    <row r="13" spans="1:5" x14ac:dyDescent="0.25">
      <c r="A13" s="20" t="s">
        <v>34</v>
      </c>
      <c r="B13" s="2" t="s">
        <v>1</v>
      </c>
      <c r="C13" s="7">
        <v>1</v>
      </c>
      <c r="D13" s="3">
        <f>22+732+44</f>
        <v>798</v>
      </c>
      <c r="E13" s="13">
        <f t="shared" si="0"/>
        <v>798</v>
      </c>
    </row>
    <row r="14" spans="1:5" x14ac:dyDescent="0.25">
      <c r="A14" s="20" t="s">
        <v>43</v>
      </c>
      <c r="B14" s="2" t="s">
        <v>1</v>
      </c>
      <c r="C14" s="22">
        <v>2</v>
      </c>
      <c r="D14" s="3">
        <f>22+243+39</f>
        <v>304</v>
      </c>
      <c r="E14" s="13">
        <f t="shared" si="0"/>
        <v>608</v>
      </c>
    </row>
    <row r="15" spans="1:5" x14ac:dyDescent="0.25">
      <c r="A15" s="20" t="s">
        <v>44</v>
      </c>
      <c r="B15" s="2" t="s">
        <v>1</v>
      </c>
      <c r="C15" s="22">
        <v>2</v>
      </c>
      <c r="D15" s="3">
        <f>22+25+187</f>
        <v>234</v>
      </c>
      <c r="E15" s="13">
        <f t="shared" si="0"/>
        <v>468</v>
      </c>
    </row>
    <row r="16" spans="1:5" x14ac:dyDescent="0.25">
      <c r="A16" s="20" t="s">
        <v>37</v>
      </c>
      <c r="B16" s="2" t="s">
        <v>1</v>
      </c>
      <c r="C16" s="22">
        <f>SUM(C5:C15)</f>
        <v>47</v>
      </c>
      <c r="D16" s="3">
        <v>6.99</v>
      </c>
      <c r="E16" s="13">
        <f t="shared" si="0"/>
        <v>328.53000000000003</v>
      </c>
    </row>
    <row r="17" spans="1:5" x14ac:dyDescent="0.25">
      <c r="A17" s="20" t="s">
        <v>35</v>
      </c>
      <c r="B17" s="2" t="s">
        <v>1</v>
      </c>
      <c r="C17" s="22">
        <v>3</v>
      </c>
      <c r="D17" s="3">
        <v>530</v>
      </c>
      <c r="E17" s="13">
        <f t="shared" si="0"/>
        <v>1590</v>
      </c>
    </row>
    <row r="18" spans="1:5" x14ac:dyDescent="0.25">
      <c r="A18" s="34" t="s">
        <v>53</v>
      </c>
      <c r="B18" s="28" t="s">
        <v>1</v>
      </c>
      <c r="C18" s="26">
        <v>8</v>
      </c>
      <c r="D18" s="25">
        <v>8</v>
      </c>
      <c r="E18" s="30">
        <f t="shared" si="0"/>
        <v>64</v>
      </c>
    </row>
    <row r="19" spans="1:5" x14ac:dyDescent="0.25">
      <c r="A19" s="20" t="s">
        <v>49</v>
      </c>
      <c r="B19" s="2" t="s">
        <v>1</v>
      </c>
      <c r="C19" s="22">
        <v>1</v>
      </c>
      <c r="D19" s="25">
        <v>1200</v>
      </c>
      <c r="E19" s="13">
        <f t="shared" si="0"/>
        <v>1200</v>
      </c>
    </row>
    <row r="20" spans="1:5" x14ac:dyDescent="0.25">
      <c r="A20" s="20" t="s">
        <v>40</v>
      </c>
      <c r="B20" s="2" t="s">
        <v>1</v>
      </c>
      <c r="C20" s="22">
        <v>2</v>
      </c>
      <c r="D20" s="3">
        <v>365</v>
      </c>
      <c r="E20" s="13">
        <f t="shared" si="0"/>
        <v>730</v>
      </c>
    </row>
    <row r="21" spans="1:5" x14ac:dyDescent="0.25">
      <c r="A21" s="14" t="s">
        <v>41</v>
      </c>
      <c r="B21" s="2" t="s">
        <v>1</v>
      </c>
      <c r="C21" s="22">
        <v>16</v>
      </c>
      <c r="D21" s="3">
        <v>66.7</v>
      </c>
      <c r="E21" s="13">
        <f t="shared" si="0"/>
        <v>1067.2</v>
      </c>
    </row>
    <row r="22" spans="1:5" x14ac:dyDescent="0.25">
      <c r="A22" s="14" t="s">
        <v>21</v>
      </c>
      <c r="B22" s="2" t="s">
        <v>2</v>
      </c>
      <c r="C22" s="22">
        <v>25</v>
      </c>
      <c r="D22" s="3">
        <v>41.3</v>
      </c>
      <c r="E22" s="13">
        <f t="shared" si="0"/>
        <v>1032.5</v>
      </c>
    </row>
    <row r="23" spans="1:5" x14ac:dyDescent="0.25">
      <c r="A23" s="14" t="s">
        <v>4</v>
      </c>
      <c r="B23" s="2" t="s">
        <v>2</v>
      </c>
      <c r="C23" s="22">
        <f>11*25</f>
        <v>275</v>
      </c>
      <c r="D23" s="3">
        <v>24.9</v>
      </c>
      <c r="E23" s="13">
        <f t="shared" si="0"/>
        <v>6847.5</v>
      </c>
    </row>
    <row r="24" spans="1:5" x14ac:dyDescent="0.25">
      <c r="A24" s="14" t="s">
        <v>3</v>
      </c>
      <c r="B24" s="2" t="s">
        <v>2</v>
      </c>
      <c r="C24" s="22">
        <v>220</v>
      </c>
      <c r="D24" s="3">
        <v>15.1</v>
      </c>
      <c r="E24" s="13">
        <f t="shared" si="0"/>
        <v>3322</v>
      </c>
    </row>
    <row r="25" spans="1:5" x14ac:dyDescent="0.25">
      <c r="A25" s="14" t="s">
        <v>20</v>
      </c>
      <c r="B25" s="2" t="s">
        <v>2</v>
      </c>
      <c r="C25" s="22">
        <v>100</v>
      </c>
      <c r="D25" s="3">
        <v>15.1</v>
      </c>
      <c r="E25" s="13">
        <f t="shared" si="0"/>
        <v>1510</v>
      </c>
    </row>
    <row r="26" spans="1:5" x14ac:dyDescent="0.25">
      <c r="A26" s="20" t="s">
        <v>22</v>
      </c>
      <c r="B26" s="2" t="s">
        <v>2</v>
      </c>
      <c r="C26" s="22">
        <v>25</v>
      </c>
      <c r="D26" s="3">
        <v>20.28</v>
      </c>
      <c r="E26" s="13">
        <f t="shared" si="0"/>
        <v>507</v>
      </c>
    </row>
    <row r="27" spans="1:5" x14ac:dyDescent="0.25">
      <c r="A27" s="20" t="s">
        <v>36</v>
      </c>
      <c r="B27" s="2" t="s">
        <v>1</v>
      </c>
      <c r="C27" s="22">
        <v>1</v>
      </c>
      <c r="D27" s="25">
        <f>(1582+3500+771+70*12+1300*2)*1.6</f>
        <v>14868.800000000001</v>
      </c>
      <c r="E27" s="13">
        <f t="shared" si="0"/>
        <v>14868.800000000001</v>
      </c>
    </row>
    <row r="28" spans="1:5" x14ac:dyDescent="0.25">
      <c r="A28" s="31" t="s">
        <v>51</v>
      </c>
      <c r="B28" s="28" t="s">
        <v>8</v>
      </c>
      <c r="C28" s="32">
        <v>5</v>
      </c>
      <c r="D28" s="25">
        <v>650</v>
      </c>
      <c r="E28" s="30">
        <f t="shared" si="0"/>
        <v>3250</v>
      </c>
    </row>
    <row r="29" spans="1:5" x14ac:dyDescent="0.25">
      <c r="A29" s="27" t="s">
        <v>50</v>
      </c>
      <c r="B29" s="28" t="s">
        <v>1</v>
      </c>
      <c r="C29" s="29">
        <v>1</v>
      </c>
      <c r="D29" s="25">
        <f>630*20</f>
        <v>12600</v>
      </c>
      <c r="E29" s="30">
        <f t="shared" si="0"/>
        <v>12600</v>
      </c>
    </row>
    <row r="30" spans="1:5" x14ac:dyDescent="0.25">
      <c r="A30" s="20" t="s">
        <v>23</v>
      </c>
      <c r="B30" s="2" t="s">
        <v>1</v>
      </c>
      <c r="C30" s="22">
        <f>C16*4</f>
        <v>188</v>
      </c>
      <c r="D30" s="3">
        <v>5.0199999999999996</v>
      </c>
      <c r="E30" s="13">
        <f t="shared" si="0"/>
        <v>943.75999999999988</v>
      </c>
    </row>
    <row r="31" spans="1:5" x14ac:dyDescent="0.25">
      <c r="A31" s="20" t="s">
        <v>24</v>
      </c>
      <c r="B31" s="2" t="s">
        <v>2</v>
      </c>
      <c r="C31" s="22">
        <v>100</v>
      </c>
      <c r="D31" s="3">
        <v>15.4</v>
      </c>
      <c r="E31" s="13">
        <f t="shared" si="0"/>
        <v>1540</v>
      </c>
    </row>
    <row r="32" spans="1:5" x14ac:dyDescent="0.25">
      <c r="A32" s="14" t="s">
        <v>5</v>
      </c>
      <c r="B32" s="2" t="s">
        <v>1</v>
      </c>
      <c r="C32" s="23">
        <v>1</v>
      </c>
      <c r="D32" s="3">
        <f>SUM(E4:E31)*0.8</f>
        <v>49415.432000000008</v>
      </c>
      <c r="E32" s="13">
        <f t="shared" si="0"/>
        <v>49415.432000000008</v>
      </c>
    </row>
    <row r="33" spans="1:5" x14ac:dyDescent="0.25">
      <c r="A33" s="14" t="s">
        <v>14</v>
      </c>
      <c r="B33" s="19" t="s">
        <v>15</v>
      </c>
      <c r="C33" s="23">
        <v>6</v>
      </c>
      <c r="D33" s="3">
        <f>SUM(E4:E32)/100</f>
        <v>1111.8472200000001</v>
      </c>
      <c r="E33" s="13">
        <f t="shared" si="0"/>
        <v>6671.0833200000006</v>
      </c>
    </row>
    <row r="34" spans="1:5" x14ac:dyDescent="0.25">
      <c r="A34" s="14" t="s">
        <v>16</v>
      </c>
      <c r="B34" s="19" t="s">
        <v>15</v>
      </c>
      <c r="C34" s="23">
        <v>6</v>
      </c>
      <c r="D34" s="3">
        <f>SUM(E4:E32)/100</f>
        <v>1111.8472200000001</v>
      </c>
      <c r="E34" s="13">
        <f t="shared" si="0"/>
        <v>6671.0833200000006</v>
      </c>
    </row>
    <row r="35" spans="1:5" x14ac:dyDescent="0.25">
      <c r="A35" s="14" t="s">
        <v>17</v>
      </c>
      <c r="B35" s="2" t="s">
        <v>1</v>
      </c>
      <c r="C35" s="23">
        <v>1</v>
      </c>
      <c r="D35" s="3">
        <v>1500</v>
      </c>
      <c r="E35" s="13">
        <f t="shared" si="0"/>
        <v>1500</v>
      </c>
    </row>
    <row r="36" spans="1:5" x14ac:dyDescent="0.25">
      <c r="A36" s="14" t="s">
        <v>18</v>
      </c>
      <c r="B36" s="19" t="s">
        <v>15</v>
      </c>
      <c r="C36" s="23">
        <v>4</v>
      </c>
      <c r="D36" s="3">
        <f>D34</f>
        <v>1111.8472200000001</v>
      </c>
      <c r="E36" s="13">
        <f t="shared" si="0"/>
        <v>4447.3888800000004</v>
      </c>
    </row>
    <row r="37" spans="1:5" x14ac:dyDescent="0.25">
      <c r="A37" s="14" t="s">
        <v>6</v>
      </c>
      <c r="B37" s="2" t="s">
        <v>1</v>
      </c>
      <c r="C37" s="23">
        <v>1</v>
      </c>
      <c r="D37" s="3">
        <v>2000</v>
      </c>
      <c r="E37" s="13">
        <f t="shared" si="0"/>
        <v>2000</v>
      </c>
    </row>
    <row r="38" spans="1:5" x14ac:dyDescent="0.25">
      <c r="A38" s="14" t="s">
        <v>19</v>
      </c>
      <c r="B38" s="2" t="s">
        <v>8</v>
      </c>
      <c r="C38" s="23">
        <v>2</v>
      </c>
      <c r="D38" s="3">
        <v>450</v>
      </c>
      <c r="E38" s="13">
        <f t="shared" si="0"/>
        <v>900</v>
      </c>
    </row>
    <row r="39" spans="1:5" x14ac:dyDescent="0.25">
      <c r="A39" s="14" t="s">
        <v>7</v>
      </c>
      <c r="B39" s="2" t="s">
        <v>8</v>
      </c>
      <c r="C39" s="23">
        <v>6</v>
      </c>
      <c r="D39" s="3">
        <v>750</v>
      </c>
      <c r="E39" s="13">
        <f t="shared" si="0"/>
        <v>4500</v>
      </c>
    </row>
    <row r="40" spans="1:5" ht="15.75" thickBot="1" x14ac:dyDescent="0.3">
      <c r="A40" s="15" t="s">
        <v>13</v>
      </c>
      <c r="B40" s="16"/>
      <c r="C40" s="24"/>
      <c r="D40" s="17"/>
      <c r="E40" s="18">
        <f>SUM(E1:E39)</f>
        <v>137874.27752</v>
      </c>
    </row>
    <row r="42" spans="1:5" x14ac:dyDescent="0.25">
      <c r="A42" s="31" t="s">
        <v>52</v>
      </c>
      <c r="B42" s="35" t="s">
        <v>56</v>
      </c>
      <c r="C42" s="21" t="s">
        <v>2</v>
      </c>
    </row>
    <row r="43" spans="1:5" x14ac:dyDescent="0.25">
      <c r="A43" s="6"/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B9263-0A73-4737-A0DB-BCD921089AF9}">
  <dimension ref="A1:E41"/>
  <sheetViews>
    <sheetView zoomScale="130" zoomScaleNormal="130" workbookViewId="0">
      <selection activeCell="D25" sqref="D25"/>
    </sheetView>
  </sheetViews>
  <sheetFormatPr defaultRowHeight="15" x14ac:dyDescent="0.25"/>
  <cols>
    <col min="1" max="1" width="52.85546875" customWidth="1"/>
    <col min="2" max="2" width="5.7109375" customWidth="1"/>
    <col min="3" max="3" width="9.140625" style="21"/>
    <col min="4" max="4" width="9.85546875" style="1" bestFit="1" customWidth="1"/>
    <col min="5" max="5" width="10.85546875" style="1" bestFit="1" customWidth="1"/>
  </cols>
  <sheetData>
    <row r="1" spans="1:5" ht="15.75" x14ac:dyDescent="0.25">
      <c r="A1" s="62" t="s">
        <v>47</v>
      </c>
      <c r="B1" s="62"/>
      <c r="C1" s="62"/>
      <c r="D1" s="62"/>
      <c r="E1" s="62"/>
    </row>
    <row r="2" spans="1:5" ht="15.6" customHeight="1" x14ac:dyDescent="0.25">
      <c r="A2" s="4" t="s">
        <v>42</v>
      </c>
      <c r="B2" s="4"/>
      <c r="C2" s="5"/>
      <c r="D2" s="4"/>
      <c r="E2" s="4"/>
    </row>
    <row r="3" spans="1:5" ht="15.75" thickBot="1" x14ac:dyDescent="0.3"/>
    <row r="4" spans="1:5" x14ac:dyDescent="0.25">
      <c r="A4" s="8" t="s">
        <v>0</v>
      </c>
      <c r="B4" s="9" t="s">
        <v>9</v>
      </c>
      <c r="C4" s="10" t="s">
        <v>10</v>
      </c>
      <c r="D4" s="11" t="s">
        <v>11</v>
      </c>
      <c r="E4" s="12" t="s">
        <v>12</v>
      </c>
    </row>
    <row r="5" spans="1:5" x14ac:dyDescent="0.25">
      <c r="A5" s="20" t="s">
        <v>25</v>
      </c>
      <c r="B5" s="2" t="s">
        <v>1</v>
      </c>
      <c r="C5" s="7">
        <v>7</v>
      </c>
      <c r="D5" s="3">
        <v>178</v>
      </c>
      <c r="E5" s="13">
        <f>C5*D5</f>
        <v>1246</v>
      </c>
    </row>
    <row r="6" spans="1:5" x14ac:dyDescent="0.25">
      <c r="A6" s="20" t="s">
        <v>28</v>
      </c>
      <c r="B6" s="2" t="s">
        <v>1</v>
      </c>
      <c r="C6" s="7">
        <v>1</v>
      </c>
      <c r="D6" s="3">
        <v>35</v>
      </c>
      <c r="E6" s="13">
        <f t="shared" ref="E6:E37" si="0">C6*D6</f>
        <v>35</v>
      </c>
    </row>
    <row r="7" spans="1:5" x14ac:dyDescent="0.25">
      <c r="A7" s="20" t="s">
        <v>29</v>
      </c>
      <c r="B7" s="2" t="s">
        <v>1</v>
      </c>
      <c r="C7" s="7">
        <v>3</v>
      </c>
      <c r="D7" s="3">
        <f>149+22+37</f>
        <v>208</v>
      </c>
      <c r="E7" s="13">
        <f t="shared" si="0"/>
        <v>624</v>
      </c>
    </row>
    <row r="8" spans="1:5" x14ac:dyDescent="0.25">
      <c r="A8" s="20" t="s">
        <v>30</v>
      </c>
      <c r="B8" s="2" t="s">
        <v>1</v>
      </c>
      <c r="C8" s="7">
        <v>6</v>
      </c>
      <c r="D8" s="3">
        <f>93+22+37</f>
        <v>152</v>
      </c>
      <c r="E8" s="13">
        <f t="shared" si="0"/>
        <v>912</v>
      </c>
    </row>
    <row r="9" spans="1:5" x14ac:dyDescent="0.25">
      <c r="A9" s="20" t="s">
        <v>45</v>
      </c>
      <c r="B9" s="2" t="s">
        <v>1</v>
      </c>
      <c r="C9" s="7">
        <v>1</v>
      </c>
      <c r="D9" s="3">
        <f>118+22+47</f>
        <v>187</v>
      </c>
      <c r="E9" s="13">
        <f t="shared" si="0"/>
        <v>187</v>
      </c>
    </row>
    <row r="10" spans="1:5" x14ac:dyDescent="0.25">
      <c r="A10" s="20" t="s">
        <v>39</v>
      </c>
      <c r="B10" s="2" t="s">
        <v>1</v>
      </c>
      <c r="C10" s="7">
        <v>8</v>
      </c>
      <c r="D10" s="3">
        <f>3*D12</f>
        <v>426</v>
      </c>
      <c r="E10" s="13">
        <f t="shared" si="0"/>
        <v>3408</v>
      </c>
    </row>
    <row r="11" spans="1:5" x14ac:dyDescent="0.25">
      <c r="A11" s="20" t="s">
        <v>32</v>
      </c>
      <c r="B11" s="2" t="s">
        <v>1</v>
      </c>
      <c r="C11" s="7">
        <v>5</v>
      </c>
      <c r="D11" s="3">
        <f>97+22+37</f>
        <v>156</v>
      </c>
      <c r="E11" s="13">
        <f t="shared" si="0"/>
        <v>780</v>
      </c>
    </row>
    <row r="12" spans="1:5" x14ac:dyDescent="0.25">
      <c r="A12" s="20" t="s">
        <v>33</v>
      </c>
      <c r="B12" s="2" t="s">
        <v>1</v>
      </c>
      <c r="C12" s="7">
        <v>11</v>
      </c>
      <c r="D12" s="3">
        <f>120+22</f>
        <v>142</v>
      </c>
      <c r="E12" s="13">
        <f t="shared" si="0"/>
        <v>1562</v>
      </c>
    </row>
    <row r="13" spans="1:5" x14ac:dyDescent="0.25">
      <c r="A13" s="20" t="s">
        <v>43</v>
      </c>
      <c r="B13" s="2" t="s">
        <v>1</v>
      </c>
      <c r="C13" s="22">
        <v>2</v>
      </c>
      <c r="D13" s="3">
        <f>22+243+39</f>
        <v>304</v>
      </c>
      <c r="E13" s="13">
        <f t="shared" si="0"/>
        <v>608</v>
      </c>
    </row>
    <row r="14" spans="1:5" x14ac:dyDescent="0.25">
      <c r="A14" s="20" t="s">
        <v>44</v>
      </c>
      <c r="B14" s="2" t="s">
        <v>1</v>
      </c>
      <c r="C14" s="22">
        <v>2</v>
      </c>
      <c r="D14" s="3">
        <f>22+25+187</f>
        <v>234</v>
      </c>
      <c r="E14" s="13">
        <f t="shared" si="0"/>
        <v>468</v>
      </c>
    </row>
    <row r="15" spans="1:5" x14ac:dyDescent="0.25">
      <c r="A15" s="20" t="s">
        <v>37</v>
      </c>
      <c r="B15" s="2" t="s">
        <v>1</v>
      </c>
      <c r="C15" s="22">
        <f>SUM(C5:C14)</f>
        <v>46</v>
      </c>
      <c r="D15" s="3">
        <v>6.99</v>
      </c>
      <c r="E15" s="13">
        <f>C15*D15</f>
        <v>321.54000000000002</v>
      </c>
    </row>
    <row r="16" spans="1:5" x14ac:dyDescent="0.25">
      <c r="A16" s="20" t="s">
        <v>35</v>
      </c>
      <c r="B16" s="2" t="s">
        <v>1</v>
      </c>
      <c r="C16" s="22">
        <v>6</v>
      </c>
      <c r="D16" s="3">
        <v>530</v>
      </c>
      <c r="E16" s="13">
        <f t="shared" si="0"/>
        <v>3180</v>
      </c>
    </row>
    <row r="17" spans="1:5" x14ac:dyDescent="0.25">
      <c r="A17" s="34" t="s">
        <v>53</v>
      </c>
      <c r="B17" s="28" t="s">
        <v>1</v>
      </c>
      <c r="C17" s="26">
        <v>6</v>
      </c>
      <c r="D17" s="25">
        <v>8</v>
      </c>
      <c r="E17" s="30">
        <f>C17*D17</f>
        <v>48</v>
      </c>
    </row>
    <row r="18" spans="1:5" x14ac:dyDescent="0.25">
      <c r="A18" s="20" t="s">
        <v>49</v>
      </c>
      <c r="B18" s="2" t="s">
        <v>1</v>
      </c>
      <c r="C18" s="22">
        <v>1</v>
      </c>
      <c r="D18" s="25">
        <v>1200</v>
      </c>
      <c r="E18" s="13">
        <f t="shared" si="0"/>
        <v>1200</v>
      </c>
    </row>
    <row r="19" spans="1:5" x14ac:dyDescent="0.25">
      <c r="A19" s="20" t="s">
        <v>40</v>
      </c>
      <c r="B19" s="2" t="s">
        <v>1</v>
      </c>
      <c r="C19" s="22">
        <v>2</v>
      </c>
      <c r="D19" s="3">
        <v>365</v>
      </c>
      <c r="E19" s="13">
        <f t="shared" si="0"/>
        <v>730</v>
      </c>
    </row>
    <row r="20" spans="1:5" x14ac:dyDescent="0.25">
      <c r="A20" s="14" t="s">
        <v>21</v>
      </c>
      <c r="B20" s="2" t="s">
        <v>2</v>
      </c>
      <c r="C20" s="22">
        <v>25</v>
      </c>
      <c r="D20" s="3">
        <v>41.3</v>
      </c>
      <c r="E20" s="13">
        <f t="shared" si="0"/>
        <v>1032.5</v>
      </c>
    </row>
    <row r="21" spans="1:5" x14ac:dyDescent="0.25">
      <c r="A21" s="14" t="s">
        <v>4</v>
      </c>
      <c r="B21" s="2" t="s">
        <v>2</v>
      </c>
      <c r="C21" s="22">
        <f>11*25</f>
        <v>275</v>
      </c>
      <c r="D21" s="3">
        <v>24.9</v>
      </c>
      <c r="E21" s="13">
        <f t="shared" si="0"/>
        <v>6847.5</v>
      </c>
    </row>
    <row r="22" spans="1:5" x14ac:dyDescent="0.25">
      <c r="A22" s="14" t="s">
        <v>3</v>
      </c>
      <c r="B22" s="2" t="s">
        <v>2</v>
      </c>
      <c r="C22" s="22">
        <v>220</v>
      </c>
      <c r="D22" s="3">
        <v>15.1</v>
      </c>
      <c r="E22" s="13">
        <f t="shared" si="0"/>
        <v>3322</v>
      </c>
    </row>
    <row r="23" spans="1:5" x14ac:dyDescent="0.25">
      <c r="A23" s="14" t="s">
        <v>20</v>
      </c>
      <c r="B23" s="2" t="s">
        <v>2</v>
      </c>
      <c r="C23" s="22">
        <v>50</v>
      </c>
      <c r="D23" s="3">
        <v>15.1</v>
      </c>
      <c r="E23" s="13">
        <f t="shared" si="0"/>
        <v>755</v>
      </c>
    </row>
    <row r="24" spans="1:5" x14ac:dyDescent="0.25">
      <c r="A24" s="20" t="s">
        <v>22</v>
      </c>
      <c r="B24" s="2" t="s">
        <v>2</v>
      </c>
      <c r="C24" s="22">
        <v>25</v>
      </c>
      <c r="D24" s="3">
        <v>20.28</v>
      </c>
      <c r="E24" s="13">
        <f t="shared" si="0"/>
        <v>507</v>
      </c>
    </row>
    <row r="25" spans="1:5" x14ac:dyDescent="0.25">
      <c r="A25" s="20" t="s">
        <v>36</v>
      </c>
      <c r="B25" s="2" t="s">
        <v>1</v>
      </c>
      <c r="C25" s="22">
        <v>1</v>
      </c>
      <c r="D25" s="25">
        <f>(1582+466+3500+771+70*9+310+1300*1)*1.6</f>
        <v>13694.400000000001</v>
      </c>
      <c r="E25" s="13">
        <f t="shared" si="0"/>
        <v>13694.400000000001</v>
      </c>
    </row>
    <row r="26" spans="1:5" x14ac:dyDescent="0.25">
      <c r="A26" s="31" t="s">
        <v>51</v>
      </c>
      <c r="B26" s="28" t="s">
        <v>8</v>
      </c>
      <c r="C26" s="32">
        <v>5</v>
      </c>
      <c r="D26" s="25">
        <v>650</v>
      </c>
      <c r="E26" s="30">
        <f t="shared" si="0"/>
        <v>3250</v>
      </c>
    </row>
    <row r="27" spans="1:5" x14ac:dyDescent="0.25">
      <c r="A27" s="27" t="s">
        <v>50</v>
      </c>
      <c r="B27" s="28" t="s">
        <v>1</v>
      </c>
      <c r="C27" s="29">
        <v>1</v>
      </c>
      <c r="D27" s="25">
        <f>630*20</f>
        <v>12600</v>
      </c>
      <c r="E27" s="30">
        <f t="shared" si="0"/>
        <v>12600</v>
      </c>
    </row>
    <row r="28" spans="1:5" x14ac:dyDescent="0.25">
      <c r="A28" s="20" t="s">
        <v>23</v>
      </c>
      <c r="B28" s="2" t="s">
        <v>1</v>
      </c>
      <c r="C28" s="22">
        <f>C15*4</f>
        <v>184</v>
      </c>
      <c r="D28" s="3">
        <v>5.0199999999999996</v>
      </c>
      <c r="E28" s="13">
        <f t="shared" si="0"/>
        <v>923.68</v>
      </c>
    </row>
    <row r="29" spans="1:5" x14ac:dyDescent="0.25">
      <c r="A29" s="20" t="s">
        <v>24</v>
      </c>
      <c r="B29" s="2" t="s">
        <v>2</v>
      </c>
      <c r="C29" s="22">
        <v>100</v>
      </c>
      <c r="D29" s="3">
        <v>15.4</v>
      </c>
      <c r="E29" s="13">
        <f t="shared" si="0"/>
        <v>1540</v>
      </c>
    </row>
    <row r="30" spans="1:5" x14ac:dyDescent="0.25">
      <c r="A30" s="14" t="s">
        <v>5</v>
      </c>
      <c r="B30" s="2" t="s">
        <v>1</v>
      </c>
      <c r="C30" s="23">
        <v>1</v>
      </c>
      <c r="D30" s="3">
        <f>SUM(E2:E29)*0.8</f>
        <v>47825.296000000002</v>
      </c>
      <c r="E30" s="13">
        <f t="shared" si="0"/>
        <v>47825.296000000002</v>
      </c>
    </row>
    <row r="31" spans="1:5" x14ac:dyDescent="0.25">
      <c r="A31" s="14" t="s">
        <v>14</v>
      </c>
      <c r="B31" s="19" t="s">
        <v>15</v>
      </c>
      <c r="C31" s="23">
        <v>6</v>
      </c>
      <c r="D31" s="3">
        <f>SUM(E2:E30)/100</f>
        <v>1076.06916</v>
      </c>
      <c r="E31" s="13">
        <f t="shared" si="0"/>
        <v>6456.4149600000001</v>
      </c>
    </row>
    <row r="32" spans="1:5" x14ac:dyDescent="0.25">
      <c r="A32" s="14" t="s">
        <v>16</v>
      </c>
      <c r="B32" s="19" t="s">
        <v>15</v>
      </c>
      <c r="C32" s="23">
        <v>6</v>
      </c>
      <c r="D32" s="3">
        <f>SUM(E2:E30)/100</f>
        <v>1076.06916</v>
      </c>
      <c r="E32" s="13">
        <f t="shared" si="0"/>
        <v>6456.4149600000001</v>
      </c>
    </row>
    <row r="33" spans="1:5" x14ac:dyDescent="0.25">
      <c r="A33" s="14" t="s">
        <v>17</v>
      </c>
      <c r="B33" s="2" t="s">
        <v>1</v>
      </c>
      <c r="C33" s="23">
        <v>1</v>
      </c>
      <c r="D33" s="3">
        <v>1500</v>
      </c>
      <c r="E33" s="13">
        <f t="shared" si="0"/>
        <v>1500</v>
      </c>
    </row>
    <row r="34" spans="1:5" x14ac:dyDescent="0.25">
      <c r="A34" s="14" t="s">
        <v>18</v>
      </c>
      <c r="B34" s="19" t="s">
        <v>15</v>
      </c>
      <c r="C34" s="23">
        <v>4</v>
      </c>
      <c r="D34" s="3">
        <f>D32</f>
        <v>1076.06916</v>
      </c>
      <c r="E34" s="13">
        <f t="shared" si="0"/>
        <v>4304.27664</v>
      </c>
    </row>
    <row r="35" spans="1:5" x14ac:dyDescent="0.25">
      <c r="A35" s="14" t="s">
        <v>6</v>
      </c>
      <c r="B35" s="2" t="s">
        <v>1</v>
      </c>
      <c r="C35" s="23">
        <v>1</v>
      </c>
      <c r="D35" s="3">
        <v>2000</v>
      </c>
      <c r="E35" s="13">
        <f t="shared" si="0"/>
        <v>2000</v>
      </c>
    </row>
    <row r="36" spans="1:5" x14ac:dyDescent="0.25">
      <c r="A36" s="14" t="s">
        <v>19</v>
      </c>
      <c r="B36" s="2" t="s">
        <v>8</v>
      </c>
      <c r="C36" s="23">
        <v>2</v>
      </c>
      <c r="D36" s="3">
        <v>450</v>
      </c>
      <c r="E36" s="13">
        <f t="shared" si="0"/>
        <v>900</v>
      </c>
    </row>
    <row r="37" spans="1:5" x14ac:dyDescent="0.25">
      <c r="A37" s="14" t="s">
        <v>7</v>
      </c>
      <c r="B37" s="2" t="s">
        <v>8</v>
      </c>
      <c r="C37" s="23">
        <v>6</v>
      </c>
      <c r="D37" s="3">
        <v>750</v>
      </c>
      <c r="E37" s="13">
        <f t="shared" si="0"/>
        <v>4500</v>
      </c>
    </row>
    <row r="38" spans="1:5" ht="15.75" thickBot="1" x14ac:dyDescent="0.3">
      <c r="A38" s="15" t="s">
        <v>13</v>
      </c>
      <c r="B38" s="16"/>
      <c r="C38" s="24"/>
      <c r="D38" s="17"/>
      <c r="E38" s="18">
        <f>SUM(E1:E37)</f>
        <v>133724.02255999998</v>
      </c>
    </row>
    <row r="40" spans="1:5" x14ac:dyDescent="0.25">
      <c r="A40" s="31" t="s">
        <v>52</v>
      </c>
      <c r="B40" s="35" t="s">
        <v>55</v>
      </c>
      <c r="C40" s="21" t="s">
        <v>2</v>
      </c>
    </row>
    <row r="41" spans="1:5" x14ac:dyDescent="0.25">
      <c r="A41" s="6"/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4F4FE-4E2B-4A40-A186-DD1CE2F6EF62}">
  <dimension ref="A1:E42"/>
  <sheetViews>
    <sheetView topLeftCell="A4" zoomScale="130" zoomScaleNormal="130" workbookViewId="0">
      <selection activeCell="A17" sqref="A17:E17"/>
    </sheetView>
  </sheetViews>
  <sheetFormatPr defaultRowHeight="15" x14ac:dyDescent="0.25"/>
  <cols>
    <col min="1" max="1" width="52.85546875" customWidth="1"/>
    <col min="2" max="2" width="5.7109375" customWidth="1"/>
    <col min="3" max="3" width="9.140625" style="21"/>
    <col min="4" max="4" width="9.85546875" style="1" bestFit="1" customWidth="1"/>
    <col min="5" max="5" width="14.5703125" style="1" customWidth="1"/>
  </cols>
  <sheetData>
    <row r="1" spans="1:5" ht="15.75" x14ac:dyDescent="0.25">
      <c r="A1" s="62" t="s">
        <v>47</v>
      </c>
      <c r="B1" s="62"/>
      <c r="C1" s="62"/>
      <c r="D1" s="62"/>
      <c r="E1" s="62"/>
    </row>
    <row r="2" spans="1:5" ht="15.6" customHeight="1" x14ac:dyDescent="0.25">
      <c r="A2" s="4" t="s">
        <v>42</v>
      </c>
      <c r="B2" s="4"/>
      <c r="C2" s="5"/>
      <c r="D2" s="4"/>
      <c r="E2" s="4"/>
    </row>
    <row r="3" spans="1:5" ht="15.75" thickBot="1" x14ac:dyDescent="0.3"/>
    <row r="4" spans="1:5" x14ac:dyDescent="0.25">
      <c r="A4" s="8" t="s">
        <v>0</v>
      </c>
      <c r="B4" s="9" t="s">
        <v>9</v>
      </c>
      <c r="C4" s="10" t="s">
        <v>10</v>
      </c>
      <c r="D4" s="11" t="s">
        <v>11</v>
      </c>
      <c r="E4" s="12" t="s">
        <v>12</v>
      </c>
    </row>
    <row r="5" spans="1:5" x14ac:dyDescent="0.25">
      <c r="A5" s="20" t="s">
        <v>25</v>
      </c>
      <c r="B5" s="2" t="s">
        <v>1</v>
      </c>
      <c r="C5" s="7">
        <v>4</v>
      </c>
      <c r="D5" s="3">
        <v>178</v>
      </c>
      <c r="E5" s="13">
        <f>C5*D5</f>
        <v>712</v>
      </c>
    </row>
    <row r="6" spans="1:5" x14ac:dyDescent="0.25">
      <c r="A6" s="20" t="s">
        <v>28</v>
      </c>
      <c r="B6" s="2" t="s">
        <v>1</v>
      </c>
      <c r="C6" s="7">
        <v>1</v>
      </c>
      <c r="D6" s="3">
        <v>35</v>
      </c>
      <c r="E6" s="13">
        <f t="shared" ref="E6:E38" si="0">C6*D6</f>
        <v>35</v>
      </c>
    </row>
    <row r="7" spans="1:5" x14ac:dyDescent="0.25">
      <c r="A7" s="20" t="s">
        <v>29</v>
      </c>
      <c r="B7" s="2" t="s">
        <v>1</v>
      </c>
      <c r="C7" s="7">
        <v>3</v>
      </c>
      <c r="D7" s="3">
        <f>149+22+37</f>
        <v>208</v>
      </c>
      <c r="E7" s="13">
        <f t="shared" si="0"/>
        <v>624</v>
      </c>
    </row>
    <row r="8" spans="1:5" x14ac:dyDescent="0.25">
      <c r="A8" s="20" t="s">
        <v>30</v>
      </c>
      <c r="B8" s="2" t="s">
        <v>1</v>
      </c>
      <c r="C8" s="7">
        <v>4</v>
      </c>
      <c r="D8" s="3">
        <f>93+22+37</f>
        <v>152</v>
      </c>
      <c r="E8" s="13">
        <f t="shared" si="0"/>
        <v>608</v>
      </c>
    </row>
    <row r="9" spans="1:5" x14ac:dyDescent="0.25">
      <c r="A9" s="20" t="s">
        <v>45</v>
      </c>
      <c r="B9" s="2" t="s">
        <v>1</v>
      </c>
      <c r="C9" s="7">
        <v>1</v>
      </c>
      <c r="D9" s="3">
        <f>118+22+47</f>
        <v>187</v>
      </c>
      <c r="E9" s="13">
        <f t="shared" si="0"/>
        <v>187</v>
      </c>
    </row>
    <row r="10" spans="1:5" x14ac:dyDescent="0.25">
      <c r="A10" s="20" t="s">
        <v>39</v>
      </c>
      <c r="B10" s="2" t="s">
        <v>1</v>
      </c>
      <c r="C10" s="7">
        <v>4</v>
      </c>
      <c r="D10" s="3">
        <f>3*D12</f>
        <v>426</v>
      </c>
      <c r="E10" s="13">
        <f t="shared" si="0"/>
        <v>1704</v>
      </c>
    </row>
    <row r="11" spans="1:5" x14ac:dyDescent="0.25">
      <c r="A11" s="20" t="s">
        <v>32</v>
      </c>
      <c r="B11" s="2" t="s">
        <v>1</v>
      </c>
      <c r="C11" s="7">
        <v>5</v>
      </c>
      <c r="D11" s="3">
        <f>97+22+37</f>
        <v>156</v>
      </c>
      <c r="E11" s="13">
        <f t="shared" si="0"/>
        <v>780</v>
      </c>
    </row>
    <row r="12" spans="1:5" x14ac:dyDescent="0.25">
      <c r="A12" s="20" t="s">
        <v>33</v>
      </c>
      <c r="B12" s="2" t="s">
        <v>1</v>
      </c>
      <c r="C12" s="7">
        <v>10</v>
      </c>
      <c r="D12" s="3">
        <f>120+22</f>
        <v>142</v>
      </c>
      <c r="E12" s="13">
        <f t="shared" si="0"/>
        <v>1420</v>
      </c>
    </row>
    <row r="13" spans="1:5" x14ac:dyDescent="0.25">
      <c r="A13" s="20" t="s">
        <v>43</v>
      </c>
      <c r="B13" s="2" t="s">
        <v>1</v>
      </c>
      <c r="C13" s="22">
        <v>2</v>
      </c>
      <c r="D13" s="3">
        <f>22+243+39</f>
        <v>304</v>
      </c>
      <c r="E13" s="13">
        <f t="shared" si="0"/>
        <v>608</v>
      </c>
    </row>
    <row r="14" spans="1:5" x14ac:dyDescent="0.25">
      <c r="A14" s="20" t="s">
        <v>44</v>
      </c>
      <c r="B14" s="2" t="s">
        <v>1</v>
      </c>
      <c r="C14" s="22">
        <v>2</v>
      </c>
      <c r="D14" s="3">
        <f>22+25+187</f>
        <v>234</v>
      </c>
      <c r="E14" s="13">
        <f t="shared" si="0"/>
        <v>468</v>
      </c>
    </row>
    <row r="15" spans="1:5" x14ac:dyDescent="0.25">
      <c r="A15" s="20" t="s">
        <v>34</v>
      </c>
      <c r="B15" s="2" t="s">
        <v>1</v>
      </c>
      <c r="C15" s="7">
        <v>1</v>
      </c>
      <c r="D15" s="3">
        <f>22+732+44</f>
        <v>798</v>
      </c>
      <c r="E15" s="13">
        <f t="shared" si="0"/>
        <v>798</v>
      </c>
    </row>
    <row r="16" spans="1:5" x14ac:dyDescent="0.25">
      <c r="A16" s="20" t="s">
        <v>37</v>
      </c>
      <c r="B16" s="2" t="s">
        <v>1</v>
      </c>
      <c r="C16" s="22">
        <f>SUM(C5:C14)</f>
        <v>36</v>
      </c>
      <c r="D16" s="3">
        <v>6.99</v>
      </c>
      <c r="E16" s="13">
        <f t="shared" si="0"/>
        <v>251.64000000000001</v>
      </c>
    </row>
    <row r="17" spans="1:5" x14ac:dyDescent="0.25">
      <c r="A17" s="34" t="s">
        <v>53</v>
      </c>
      <c r="B17" s="28" t="s">
        <v>1</v>
      </c>
      <c r="C17" s="26">
        <v>5</v>
      </c>
      <c r="D17" s="25">
        <v>8</v>
      </c>
      <c r="E17" s="30">
        <f t="shared" si="0"/>
        <v>40</v>
      </c>
    </row>
    <row r="18" spans="1:5" x14ac:dyDescent="0.25">
      <c r="A18" s="20" t="s">
        <v>35</v>
      </c>
      <c r="B18" s="2" t="s">
        <v>1</v>
      </c>
      <c r="C18" s="26">
        <v>4</v>
      </c>
      <c r="D18" s="3">
        <v>530</v>
      </c>
      <c r="E18" s="13">
        <f t="shared" si="0"/>
        <v>2120</v>
      </c>
    </row>
    <row r="19" spans="1:5" x14ac:dyDescent="0.25">
      <c r="A19" s="20" t="s">
        <v>49</v>
      </c>
      <c r="B19" s="2" t="s">
        <v>1</v>
      </c>
      <c r="C19" s="22">
        <v>1</v>
      </c>
      <c r="D19" s="25">
        <v>1500</v>
      </c>
      <c r="E19" s="13">
        <f t="shared" si="0"/>
        <v>1500</v>
      </c>
    </row>
    <row r="20" spans="1:5" x14ac:dyDescent="0.25">
      <c r="A20" s="20" t="s">
        <v>40</v>
      </c>
      <c r="B20" s="2" t="s">
        <v>1</v>
      </c>
      <c r="C20" s="22">
        <v>1</v>
      </c>
      <c r="D20" s="3">
        <v>365</v>
      </c>
      <c r="E20" s="13">
        <f t="shared" si="0"/>
        <v>365</v>
      </c>
    </row>
    <row r="21" spans="1:5" x14ac:dyDescent="0.25">
      <c r="A21" s="14" t="s">
        <v>41</v>
      </c>
      <c r="B21" s="2" t="s">
        <v>1</v>
      </c>
      <c r="C21" s="22">
        <v>17</v>
      </c>
      <c r="D21" s="3">
        <v>66.7</v>
      </c>
      <c r="E21" s="13">
        <f t="shared" si="0"/>
        <v>1133.9000000000001</v>
      </c>
    </row>
    <row r="22" spans="1:5" x14ac:dyDescent="0.25">
      <c r="A22" s="14" t="s">
        <v>21</v>
      </c>
      <c r="B22" s="2" t="s">
        <v>2</v>
      </c>
      <c r="C22" s="22">
        <v>16</v>
      </c>
      <c r="D22" s="3">
        <v>41.3</v>
      </c>
      <c r="E22" s="13">
        <f t="shared" si="0"/>
        <v>660.8</v>
      </c>
    </row>
    <row r="23" spans="1:5" x14ac:dyDescent="0.25">
      <c r="A23" s="14" t="s">
        <v>4</v>
      </c>
      <c r="B23" s="2" t="s">
        <v>2</v>
      </c>
      <c r="C23" s="22">
        <f>9*25</f>
        <v>225</v>
      </c>
      <c r="D23" s="3">
        <v>24.9</v>
      </c>
      <c r="E23" s="13">
        <f t="shared" si="0"/>
        <v>5602.5</v>
      </c>
    </row>
    <row r="24" spans="1:5" x14ac:dyDescent="0.25">
      <c r="A24" s="14" t="s">
        <v>3</v>
      </c>
      <c r="B24" s="2" t="s">
        <v>2</v>
      </c>
      <c r="C24" s="22">
        <v>110</v>
      </c>
      <c r="D24" s="3">
        <v>15.1</v>
      </c>
      <c r="E24" s="13">
        <f t="shared" si="0"/>
        <v>1661</v>
      </c>
    </row>
    <row r="25" spans="1:5" x14ac:dyDescent="0.25">
      <c r="A25" s="14" t="s">
        <v>20</v>
      </c>
      <c r="B25" s="2" t="s">
        <v>2</v>
      </c>
      <c r="C25" s="22">
        <v>33</v>
      </c>
      <c r="D25" s="3">
        <v>15.1</v>
      </c>
      <c r="E25" s="13">
        <f t="shared" si="0"/>
        <v>498.3</v>
      </c>
    </row>
    <row r="26" spans="1:5" x14ac:dyDescent="0.25">
      <c r="A26" s="20" t="s">
        <v>22</v>
      </c>
      <c r="B26" s="2" t="s">
        <v>2</v>
      </c>
      <c r="C26" s="22">
        <v>25</v>
      </c>
      <c r="D26" s="3">
        <v>20.28</v>
      </c>
      <c r="E26" s="13">
        <f t="shared" si="0"/>
        <v>507</v>
      </c>
    </row>
    <row r="27" spans="1:5" x14ac:dyDescent="0.25">
      <c r="A27" s="20" t="s">
        <v>36</v>
      </c>
      <c r="B27" s="2" t="s">
        <v>1</v>
      </c>
      <c r="C27" s="22">
        <v>1</v>
      </c>
      <c r="D27" s="25">
        <f>(1582+466+3500+771+70*10+310+1300*1)*1.6</f>
        <v>13806.400000000001</v>
      </c>
      <c r="E27" s="13">
        <f t="shared" si="0"/>
        <v>13806.400000000001</v>
      </c>
    </row>
    <row r="28" spans="1:5" x14ac:dyDescent="0.25">
      <c r="A28" s="20" t="s">
        <v>23</v>
      </c>
      <c r="B28" s="2" t="s">
        <v>1</v>
      </c>
      <c r="C28" s="22">
        <f>C16*4</f>
        <v>144</v>
      </c>
      <c r="D28" s="3">
        <v>5.0199999999999996</v>
      </c>
      <c r="E28" s="13">
        <f t="shared" si="0"/>
        <v>722.87999999999988</v>
      </c>
    </row>
    <row r="29" spans="1:5" x14ac:dyDescent="0.25">
      <c r="A29" s="20" t="s">
        <v>24</v>
      </c>
      <c r="B29" s="2" t="s">
        <v>2</v>
      </c>
      <c r="C29" s="22">
        <v>100</v>
      </c>
      <c r="D29" s="3">
        <v>15.4</v>
      </c>
      <c r="E29" s="13">
        <f t="shared" si="0"/>
        <v>1540</v>
      </c>
    </row>
    <row r="30" spans="1:5" x14ac:dyDescent="0.25">
      <c r="A30" s="14" t="s">
        <v>5</v>
      </c>
      <c r="B30" s="2" t="s">
        <v>1</v>
      </c>
      <c r="C30" s="23">
        <v>1</v>
      </c>
      <c r="D30" s="3">
        <f>SUM(E4:E29)*0.8</f>
        <v>30682.735999999994</v>
      </c>
      <c r="E30" s="13">
        <f t="shared" si="0"/>
        <v>30682.735999999994</v>
      </c>
    </row>
    <row r="31" spans="1:5" x14ac:dyDescent="0.25">
      <c r="A31" s="14" t="s">
        <v>14</v>
      </c>
      <c r="B31" s="19" t="s">
        <v>15</v>
      </c>
      <c r="C31" s="23">
        <v>6</v>
      </c>
      <c r="D31" s="3">
        <f>SUM(E4:E30)/100</f>
        <v>690.36155999999983</v>
      </c>
      <c r="E31" s="13">
        <f t="shared" si="0"/>
        <v>4142.169359999999</v>
      </c>
    </row>
    <row r="32" spans="1:5" x14ac:dyDescent="0.25">
      <c r="A32" s="14" t="s">
        <v>16</v>
      </c>
      <c r="B32" s="19" t="s">
        <v>15</v>
      </c>
      <c r="C32" s="23">
        <v>6</v>
      </c>
      <c r="D32" s="3">
        <f>SUM(E4:E30)/100</f>
        <v>690.36155999999983</v>
      </c>
      <c r="E32" s="13">
        <f t="shared" si="0"/>
        <v>4142.169359999999</v>
      </c>
    </row>
    <row r="33" spans="1:5" x14ac:dyDescent="0.25">
      <c r="A33" s="14" t="s">
        <v>17</v>
      </c>
      <c r="B33" s="2" t="s">
        <v>1</v>
      </c>
      <c r="C33" s="23">
        <v>1</v>
      </c>
      <c r="D33" s="3">
        <v>1500</v>
      </c>
      <c r="E33" s="13">
        <f t="shared" si="0"/>
        <v>1500</v>
      </c>
    </row>
    <row r="34" spans="1:5" x14ac:dyDescent="0.25">
      <c r="A34" s="14" t="s">
        <v>18</v>
      </c>
      <c r="B34" s="19" t="s">
        <v>15</v>
      </c>
      <c r="C34" s="23">
        <v>4</v>
      </c>
      <c r="D34" s="3">
        <f>D32</f>
        <v>690.36155999999983</v>
      </c>
      <c r="E34" s="13">
        <f t="shared" si="0"/>
        <v>2761.4462399999993</v>
      </c>
    </row>
    <row r="35" spans="1:5" x14ac:dyDescent="0.25">
      <c r="A35" s="14" t="s">
        <v>6</v>
      </c>
      <c r="B35" s="2" t="s">
        <v>1</v>
      </c>
      <c r="C35" s="23">
        <v>1</v>
      </c>
      <c r="D35" s="3">
        <v>2000</v>
      </c>
      <c r="E35" s="13">
        <f t="shared" si="0"/>
        <v>2000</v>
      </c>
    </row>
    <row r="36" spans="1:5" x14ac:dyDescent="0.25">
      <c r="A36" s="14" t="s">
        <v>19</v>
      </c>
      <c r="B36" s="2" t="s">
        <v>8</v>
      </c>
      <c r="C36" s="23">
        <v>2</v>
      </c>
      <c r="D36" s="3">
        <v>450</v>
      </c>
      <c r="E36" s="13">
        <f t="shared" si="0"/>
        <v>900</v>
      </c>
    </row>
    <row r="37" spans="1:5" x14ac:dyDescent="0.25">
      <c r="A37" s="27" t="s">
        <v>50</v>
      </c>
      <c r="B37" s="28" t="s">
        <v>1</v>
      </c>
      <c r="C37" s="29">
        <v>1</v>
      </c>
      <c r="D37" s="25">
        <f>630*20</f>
        <v>12600</v>
      </c>
      <c r="E37" s="30">
        <f t="shared" si="0"/>
        <v>12600</v>
      </c>
    </row>
    <row r="38" spans="1:5" x14ac:dyDescent="0.25">
      <c r="A38" s="14" t="s">
        <v>7</v>
      </c>
      <c r="B38" s="2" t="s">
        <v>8</v>
      </c>
      <c r="C38" s="23">
        <v>6</v>
      </c>
      <c r="D38" s="3">
        <v>750</v>
      </c>
      <c r="E38" s="13">
        <f t="shared" si="0"/>
        <v>4500</v>
      </c>
    </row>
    <row r="39" spans="1:5" ht="15.75" thickBot="1" x14ac:dyDescent="0.3">
      <c r="A39" s="15" t="s">
        <v>13</v>
      </c>
      <c r="B39" s="16"/>
      <c r="C39" s="24"/>
      <c r="D39" s="17"/>
      <c r="E39" s="18">
        <f>SUM(E1:E38)</f>
        <v>101581.94095999999</v>
      </c>
    </row>
    <row r="41" spans="1:5" x14ac:dyDescent="0.25">
      <c r="A41" s="31" t="s">
        <v>52</v>
      </c>
      <c r="B41" s="33">
        <v>10.5</v>
      </c>
      <c r="C41" s="21" t="s">
        <v>2</v>
      </c>
    </row>
    <row r="42" spans="1:5" x14ac:dyDescent="0.25">
      <c r="A42" s="6"/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F60CD-18FC-410F-8732-DB8C1A6FCF54}">
  <dimension ref="A1:E43"/>
  <sheetViews>
    <sheetView zoomScale="130" zoomScaleNormal="130" workbookViewId="0">
      <selection activeCell="A42" sqref="A42:C42"/>
    </sheetView>
  </sheetViews>
  <sheetFormatPr defaultRowHeight="15" x14ac:dyDescent="0.25"/>
  <cols>
    <col min="1" max="1" width="52.85546875" customWidth="1"/>
    <col min="2" max="2" width="5.7109375" customWidth="1"/>
    <col min="3" max="3" width="9.140625" style="21"/>
    <col min="4" max="4" width="9.85546875" style="1" bestFit="1" customWidth="1"/>
    <col min="5" max="5" width="12" style="1" customWidth="1"/>
  </cols>
  <sheetData>
    <row r="1" spans="1:5" ht="15.75" x14ac:dyDescent="0.25">
      <c r="A1" s="62" t="s">
        <v>47</v>
      </c>
      <c r="B1" s="62"/>
      <c r="C1" s="62"/>
      <c r="D1" s="62"/>
      <c r="E1" s="62"/>
    </row>
    <row r="2" spans="1:5" ht="15.6" customHeight="1" x14ac:dyDescent="0.25">
      <c r="A2" s="4" t="s">
        <v>42</v>
      </c>
      <c r="B2" s="4"/>
      <c r="C2" s="5"/>
      <c r="D2" s="4"/>
      <c r="E2" s="4"/>
    </row>
    <row r="3" spans="1:5" ht="15.75" thickBot="1" x14ac:dyDescent="0.3"/>
    <row r="4" spans="1:5" x14ac:dyDescent="0.25">
      <c r="A4" s="8" t="s">
        <v>0</v>
      </c>
      <c r="B4" s="9" t="s">
        <v>9</v>
      </c>
      <c r="C4" s="10" t="s">
        <v>10</v>
      </c>
      <c r="D4" s="11" t="s">
        <v>11</v>
      </c>
      <c r="E4" s="12" t="s">
        <v>12</v>
      </c>
    </row>
    <row r="5" spans="1:5" x14ac:dyDescent="0.25">
      <c r="A5" s="20" t="s">
        <v>25</v>
      </c>
      <c r="B5" s="2" t="s">
        <v>1</v>
      </c>
      <c r="C5" s="7">
        <v>4</v>
      </c>
      <c r="D5" s="3">
        <v>178</v>
      </c>
      <c r="E5" s="13">
        <f>C5*D5</f>
        <v>712</v>
      </c>
    </row>
    <row r="6" spans="1:5" x14ac:dyDescent="0.25">
      <c r="A6" s="20" t="s">
        <v>28</v>
      </c>
      <c r="B6" s="2" t="s">
        <v>1</v>
      </c>
      <c r="C6" s="7">
        <v>1</v>
      </c>
      <c r="D6" s="3">
        <v>35</v>
      </c>
      <c r="E6" s="13">
        <f t="shared" ref="E6:E39" si="0">C6*D6</f>
        <v>35</v>
      </c>
    </row>
    <row r="7" spans="1:5" x14ac:dyDescent="0.25">
      <c r="A7" s="20" t="s">
        <v>29</v>
      </c>
      <c r="B7" s="2" t="s">
        <v>1</v>
      </c>
      <c r="C7" s="7">
        <v>3</v>
      </c>
      <c r="D7" s="3">
        <f>149+22+37</f>
        <v>208</v>
      </c>
      <c r="E7" s="13">
        <f t="shared" si="0"/>
        <v>624</v>
      </c>
    </row>
    <row r="8" spans="1:5" x14ac:dyDescent="0.25">
      <c r="A8" s="20" t="s">
        <v>30</v>
      </c>
      <c r="B8" s="2" t="s">
        <v>1</v>
      </c>
      <c r="C8" s="7">
        <v>4</v>
      </c>
      <c r="D8" s="3">
        <f>93+22+37</f>
        <v>152</v>
      </c>
      <c r="E8" s="13">
        <f t="shared" si="0"/>
        <v>608</v>
      </c>
    </row>
    <row r="9" spans="1:5" x14ac:dyDescent="0.25">
      <c r="A9" s="20" t="s">
        <v>45</v>
      </c>
      <c r="B9" s="2" t="s">
        <v>1</v>
      </c>
      <c r="C9" s="7">
        <v>1</v>
      </c>
      <c r="D9" s="3">
        <f>118+22+47</f>
        <v>187</v>
      </c>
      <c r="E9" s="13">
        <f t="shared" si="0"/>
        <v>187</v>
      </c>
    </row>
    <row r="10" spans="1:5" x14ac:dyDescent="0.25">
      <c r="A10" s="20" t="s">
        <v>39</v>
      </c>
      <c r="B10" s="2" t="s">
        <v>1</v>
      </c>
      <c r="C10" s="7">
        <v>4</v>
      </c>
      <c r="D10" s="3">
        <f>3*D12</f>
        <v>426</v>
      </c>
      <c r="E10" s="13">
        <f t="shared" si="0"/>
        <v>1704</v>
      </c>
    </row>
    <row r="11" spans="1:5" x14ac:dyDescent="0.25">
      <c r="A11" s="20" t="s">
        <v>32</v>
      </c>
      <c r="B11" s="2" t="s">
        <v>1</v>
      </c>
      <c r="C11" s="7">
        <v>4</v>
      </c>
      <c r="D11" s="3">
        <f>97+22+37</f>
        <v>156</v>
      </c>
      <c r="E11" s="13">
        <f t="shared" si="0"/>
        <v>624</v>
      </c>
    </row>
    <row r="12" spans="1:5" x14ac:dyDescent="0.25">
      <c r="A12" s="20" t="s">
        <v>33</v>
      </c>
      <c r="B12" s="2" t="s">
        <v>1</v>
      </c>
      <c r="C12" s="7">
        <v>10</v>
      </c>
      <c r="D12" s="3">
        <f>120+22</f>
        <v>142</v>
      </c>
      <c r="E12" s="13">
        <f t="shared" si="0"/>
        <v>1420</v>
      </c>
    </row>
    <row r="13" spans="1:5" x14ac:dyDescent="0.25">
      <c r="A13" s="20" t="s">
        <v>43</v>
      </c>
      <c r="B13" s="2" t="s">
        <v>1</v>
      </c>
      <c r="C13" s="22">
        <v>2</v>
      </c>
      <c r="D13" s="3">
        <f>22+243+39</f>
        <v>304</v>
      </c>
      <c r="E13" s="13">
        <f t="shared" si="0"/>
        <v>608</v>
      </c>
    </row>
    <row r="14" spans="1:5" x14ac:dyDescent="0.25">
      <c r="A14" s="20" t="s">
        <v>44</v>
      </c>
      <c r="B14" s="2" t="s">
        <v>1</v>
      </c>
      <c r="C14" s="22">
        <v>2</v>
      </c>
      <c r="D14" s="3">
        <f>22+25+187</f>
        <v>234</v>
      </c>
      <c r="E14" s="13">
        <f t="shared" si="0"/>
        <v>468</v>
      </c>
    </row>
    <row r="15" spans="1:5" x14ac:dyDescent="0.25">
      <c r="A15" s="20" t="s">
        <v>34</v>
      </c>
      <c r="B15" s="2" t="s">
        <v>1</v>
      </c>
      <c r="C15" s="7">
        <v>1</v>
      </c>
      <c r="D15" s="3">
        <f>22+732+44</f>
        <v>798</v>
      </c>
      <c r="E15" s="13">
        <f t="shared" si="0"/>
        <v>798</v>
      </c>
    </row>
    <row r="16" spans="1:5" x14ac:dyDescent="0.25">
      <c r="A16" s="20" t="s">
        <v>37</v>
      </c>
      <c r="B16" s="2" t="s">
        <v>1</v>
      </c>
      <c r="C16" s="22">
        <f>SUM(C5:C14)</f>
        <v>35</v>
      </c>
      <c r="D16" s="3">
        <v>6.99</v>
      </c>
      <c r="E16" s="13">
        <f t="shared" si="0"/>
        <v>244.65</v>
      </c>
    </row>
    <row r="17" spans="1:5" x14ac:dyDescent="0.25">
      <c r="A17" s="34" t="s">
        <v>53</v>
      </c>
      <c r="B17" s="28" t="s">
        <v>1</v>
      </c>
      <c r="C17" s="26">
        <v>5</v>
      </c>
      <c r="D17" s="25">
        <v>8</v>
      </c>
      <c r="E17" s="30">
        <f t="shared" si="0"/>
        <v>40</v>
      </c>
    </row>
    <row r="18" spans="1:5" x14ac:dyDescent="0.25">
      <c r="A18" s="20" t="s">
        <v>35</v>
      </c>
      <c r="B18" s="2" t="s">
        <v>1</v>
      </c>
      <c r="C18" s="26">
        <v>4</v>
      </c>
      <c r="D18" s="3">
        <v>530</v>
      </c>
      <c r="E18" s="13">
        <f t="shared" si="0"/>
        <v>2120</v>
      </c>
    </row>
    <row r="19" spans="1:5" x14ac:dyDescent="0.25">
      <c r="A19" s="20" t="s">
        <v>49</v>
      </c>
      <c r="B19" s="2" t="s">
        <v>1</v>
      </c>
      <c r="C19" s="22">
        <v>1</v>
      </c>
      <c r="D19" s="25">
        <v>1200</v>
      </c>
      <c r="E19" s="13">
        <f t="shared" si="0"/>
        <v>1200</v>
      </c>
    </row>
    <row r="20" spans="1:5" x14ac:dyDescent="0.25">
      <c r="A20" s="20" t="s">
        <v>40</v>
      </c>
      <c r="B20" s="2" t="s">
        <v>1</v>
      </c>
      <c r="C20" s="22">
        <v>1</v>
      </c>
      <c r="D20" s="3">
        <v>365</v>
      </c>
      <c r="E20" s="13">
        <f t="shared" si="0"/>
        <v>365</v>
      </c>
    </row>
    <row r="21" spans="1:5" x14ac:dyDescent="0.25">
      <c r="A21" s="14" t="s">
        <v>41</v>
      </c>
      <c r="B21" s="2" t="s">
        <v>1</v>
      </c>
      <c r="C21" s="22">
        <v>17</v>
      </c>
      <c r="D21" s="3">
        <v>66.7</v>
      </c>
      <c r="E21" s="13">
        <f t="shared" si="0"/>
        <v>1133.9000000000001</v>
      </c>
    </row>
    <row r="22" spans="1:5" x14ac:dyDescent="0.25">
      <c r="A22" s="14" t="s">
        <v>21</v>
      </c>
      <c r="B22" s="2" t="s">
        <v>2</v>
      </c>
      <c r="C22" s="22">
        <v>16</v>
      </c>
      <c r="D22" s="3">
        <v>41.3</v>
      </c>
      <c r="E22" s="13">
        <f t="shared" si="0"/>
        <v>660.8</v>
      </c>
    </row>
    <row r="23" spans="1:5" x14ac:dyDescent="0.25">
      <c r="A23" s="14" t="s">
        <v>4</v>
      </c>
      <c r="B23" s="2" t="s">
        <v>2</v>
      </c>
      <c r="C23" s="22">
        <f>10*25</f>
        <v>250</v>
      </c>
      <c r="D23" s="3">
        <v>24.9</v>
      </c>
      <c r="E23" s="13">
        <f t="shared" si="0"/>
        <v>6225</v>
      </c>
    </row>
    <row r="24" spans="1:5" x14ac:dyDescent="0.25">
      <c r="A24" s="14" t="s">
        <v>3</v>
      </c>
      <c r="B24" s="2" t="s">
        <v>2</v>
      </c>
      <c r="C24" s="22">
        <v>110</v>
      </c>
      <c r="D24" s="3">
        <v>15.1</v>
      </c>
      <c r="E24" s="13">
        <f t="shared" si="0"/>
        <v>1661</v>
      </c>
    </row>
    <row r="25" spans="1:5" x14ac:dyDescent="0.25">
      <c r="A25" s="14" t="s">
        <v>20</v>
      </c>
      <c r="B25" s="2" t="s">
        <v>2</v>
      </c>
      <c r="C25" s="22">
        <v>42</v>
      </c>
      <c r="D25" s="3">
        <v>15.1</v>
      </c>
      <c r="E25" s="13">
        <f t="shared" si="0"/>
        <v>634.19999999999993</v>
      </c>
    </row>
    <row r="26" spans="1:5" x14ac:dyDescent="0.25">
      <c r="A26" s="20" t="s">
        <v>22</v>
      </c>
      <c r="B26" s="2" t="s">
        <v>2</v>
      </c>
      <c r="C26" s="22">
        <v>25</v>
      </c>
      <c r="D26" s="3">
        <v>20.28</v>
      </c>
      <c r="E26" s="13">
        <f t="shared" si="0"/>
        <v>507</v>
      </c>
    </row>
    <row r="27" spans="1:5" x14ac:dyDescent="0.25">
      <c r="A27" s="20" t="s">
        <v>54</v>
      </c>
      <c r="B27" s="2" t="s">
        <v>2</v>
      </c>
      <c r="C27" s="22">
        <v>12</v>
      </c>
      <c r="D27" s="3">
        <v>44</v>
      </c>
      <c r="E27" s="13">
        <f t="shared" si="0"/>
        <v>528</v>
      </c>
    </row>
    <row r="28" spans="1:5" x14ac:dyDescent="0.25">
      <c r="A28" s="20" t="s">
        <v>36</v>
      </c>
      <c r="B28" s="2" t="s">
        <v>1</v>
      </c>
      <c r="C28" s="22">
        <v>1</v>
      </c>
      <c r="D28" s="25">
        <f>(1582+466+3500+771+70*10+310+1300*1)*1.6</f>
        <v>13806.400000000001</v>
      </c>
      <c r="E28" s="13">
        <f t="shared" si="0"/>
        <v>13806.400000000001</v>
      </c>
    </row>
    <row r="29" spans="1:5" x14ac:dyDescent="0.25">
      <c r="A29" s="20" t="s">
        <v>23</v>
      </c>
      <c r="B29" s="2" t="s">
        <v>1</v>
      </c>
      <c r="C29" s="22">
        <f>C16*4</f>
        <v>140</v>
      </c>
      <c r="D29" s="3">
        <v>5.0199999999999996</v>
      </c>
      <c r="E29" s="13">
        <f t="shared" si="0"/>
        <v>702.8</v>
      </c>
    </row>
    <row r="30" spans="1:5" x14ac:dyDescent="0.25">
      <c r="A30" s="20" t="s">
        <v>24</v>
      </c>
      <c r="B30" s="2" t="s">
        <v>2</v>
      </c>
      <c r="C30" s="22">
        <v>100</v>
      </c>
      <c r="D30" s="3">
        <v>15.4</v>
      </c>
      <c r="E30" s="13">
        <f t="shared" si="0"/>
        <v>1540</v>
      </c>
    </row>
    <row r="31" spans="1:5" x14ac:dyDescent="0.25">
      <c r="A31" s="14" t="s">
        <v>5</v>
      </c>
      <c r="B31" s="2" t="s">
        <v>1</v>
      </c>
      <c r="C31" s="23">
        <v>1</v>
      </c>
      <c r="D31" s="3">
        <f>SUM(E4:E30)*0.8</f>
        <v>31325.4</v>
      </c>
      <c r="E31" s="13">
        <f t="shared" si="0"/>
        <v>31325.4</v>
      </c>
    </row>
    <row r="32" spans="1:5" x14ac:dyDescent="0.25">
      <c r="A32" s="14" t="s">
        <v>14</v>
      </c>
      <c r="B32" s="19" t="s">
        <v>15</v>
      </c>
      <c r="C32" s="23">
        <v>6</v>
      </c>
      <c r="D32" s="3">
        <f>SUM(E4:E31)/100</f>
        <v>704.8214999999999</v>
      </c>
      <c r="E32" s="13">
        <f t="shared" si="0"/>
        <v>4228.9289999999992</v>
      </c>
    </row>
    <row r="33" spans="1:5" x14ac:dyDescent="0.25">
      <c r="A33" s="14" t="s">
        <v>16</v>
      </c>
      <c r="B33" s="19" t="s">
        <v>15</v>
      </c>
      <c r="C33" s="23">
        <v>6</v>
      </c>
      <c r="D33" s="3">
        <f>SUM(E4:E31)/100</f>
        <v>704.8214999999999</v>
      </c>
      <c r="E33" s="13">
        <f t="shared" si="0"/>
        <v>4228.9289999999992</v>
      </c>
    </row>
    <row r="34" spans="1:5" x14ac:dyDescent="0.25">
      <c r="A34" s="14" t="s">
        <v>17</v>
      </c>
      <c r="B34" s="2" t="s">
        <v>1</v>
      </c>
      <c r="C34" s="23">
        <v>1</v>
      </c>
      <c r="D34" s="3">
        <v>1500</v>
      </c>
      <c r="E34" s="13">
        <f t="shared" si="0"/>
        <v>1500</v>
      </c>
    </row>
    <row r="35" spans="1:5" x14ac:dyDescent="0.25">
      <c r="A35" s="14" t="s">
        <v>18</v>
      </c>
      <c r="B35" s="19" t="s">
        <v>15</v>
      </c>
      <c r="C35" s="23">
        <v>4</v>
      </c>
      <c r="D35" s="3">
        <f>D33</f>
        <v>704.8214999999999</v>
      </c>
      <c r="E35" s="13">
        <f t="shared" si="0"/>
        <v>2819.2859999999996</v>
      </c>
    </row>
    <row r="36" spans="1:5" x14ac:dyDescent="0.25">
      <c r="A36" s="14" t="s">
        <v>6</v>
      </c>
      <c r="B36" s="2" t="s">
        <v>1</v>
      </c>
      <c r="C36" s="23">
        <v>1</v>
      </c>
      <c r="D36" s="3">
        <v>2000</v>
      </c>
      <c r="E36" s="13">
        <f t="shared" si="0"/>
        <v>2000</v>
      </c>
    </row>
    <row r="37" spans="1:5" x14ac:dyDescent="0.25">
      <c r="A37" s="27" t="s">
        <v>50</v>
      </c>
      <c r="B37" s="28" t="s">
        <v>1</v>
      </c>
      <c r="C37" s="29">
        <v>1</v>
      </c>
      <c r="D37" s="25">
        <f>630*20</f>
        <v>12600</v>
      </c>
      <c r="E37" s="30">
        <f t="shared" si="0"/>
        <v>12600</v>
      </c>
    </row>
    <row r="38" spans="1:5" x14ac:dyDescent="0.25">
      <c r="A38" s="14" t="s">
        <v>19</v>
      </c>
      <c r="B38" s="2" t="s">
        <v>8</v>
      </c>
      <c r="C38" s="23">
        <v>2</v>
      </c>
      <c r="D38" s="3">
        <v>450</v>
      </c>
      <c r="E38" s="13">
        <f t="shared" si="0"/>
        <v>900</v>
      </c>
    </row>
    <row r="39" spans="1:5" x14ac:dyDescent="0.25">
      <c r="A39" s="14" t="s">
        <v>7</v>
      </c>
      <c r="B39" s="2" t="s">
        <v>8</v>
      </c>
      <c r="C39" s="23">
        <v>6</v>
      </c>
      <c r="D39" s="3">
        <v>750</v>
      </c>
      <c r="E39" s="13">
        <f t="shared" si="0"/>
        <v>4500</v>
      </c>
    </row>
    <row r="40" spans="1:5" ht="15.75" thickBot="1" x14ac:dyDescent="0.3">
      <c r="A40" s="15" t="s">
        <v>13</v>
      </c>
      <c r="B40" s="16"/>
      <c r="C40" s="24"/>
      <c r="D40" s="17"/>
      <c r="E40" s="18">
        <f>SUM(E1:E39)</f>
        <v>103259.29399999999</v>
      </c>
    </row>
    <row r="42" spans="1:5" x14ac:dyDescent="0.25">
      <c r="A42" s="31" t="s">
        <v>52</v>
      </c>
      <c r="B42" s="33">
        <v>10.5</v>
      </c>
      <c r="C42" s="21" t="s">
        <v>2</v>
      </c>
    </row>
    <row r="43" spans="1:5" x14ac:dyDescent="0.25">
      <c r="A43" s="6"/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88CC4-9916-4BD8-A249-075C3E00DED3}">
  <dimension ref="A1:E46"/>
  <sheetViews>
    <sheetView topLeftCell="A4" zoomScale="130" zoomScaleNormal="130" workbookViewId="0">
      <selection activeCell="A26" sqref="A26:E26"/>
    </sheetView>
  </sheetViews>
  <sheetFormatPr defaultRowHeight="15" x14ac:dyDescent="0.25"/>
  <cols>
    <col min="1" max="1" width="52.85546875" customWidth="1"/>
    <col min="2" max="2" width="5.7109375" customWidth="1"/>
    <col min="3" max="3" width="9.140625" style="21"/>
    <col min="4" max="4" width="9.85546875" style="1" bestFit="1" customWidth="1"/>
    <col min="5" max="5" width="10.85546875" style="1" bestFit="1" customWidth="1"/>
  </cols>
  <sheetData>
    <row r="1" spans="1:5" ht="15.75" x14ac:dyDescent="0.25">
      <c r="A1" s="62" t="s">
        <v>47</v>
      </c>
      <c r="B1" s="62"/>
      <c r="C1" s="62"/>
      <c r="D1" s="62"/>
      <c r="E1" s="62"/>
    </row>
    <row r="2" spans="1:5" ht="15.6" customHeight="1" x14ac:dyDescent="0.25">
      <c r="A2" s="4" t="s">
        <v>42</v>
      </c>
      <c r="B2" s="4"/>
      <c r="C2" s="5"/>
      <c r="D2" s="4"/>
      <c r="E2" s="4"/>
    </row>
    <row r="3" spans="1:5" ht="15.75" thickBot="1" x14ac:dyDescent="0.3"/>
    <row r="4" spans="1:5" x14ac:dyDescent="0.25">
      <c r="A4" s="8" t="s">
        <v>0</v>
      </c>
      <c r="B4" s="9" t="s">
        <v>9</v>
      </c>
      <c r="C4" s="10" t="s">
        <v>10</v>
      </c>
      <c r="D4" s="11" t="s">
        <v>11</v>
      </c>
      <c r="E4" s="12" t="s">
        <v>12</v>
      </c>
    </row>
    <row r="5" spans="1:5" x14ac:dyDescent="0.25">
      <c r="A5" s="20" t="s">
        <v>25</v>
      </c>
      <c r="B5" s="2" t="s">
        <v>1</v>
      </c>
      <c r="C5" s="7">
        <v>5</v>
      </c>
      <c r="D5" s="3">
        <v>178</v>
      </c>
      <c r="E5" s="13">
        <f>C5*D5</f>
        <v>890</v>
      </c>
    </row>
    <row r="6" spans="1:5" x14ac:dyDescent="0.25">
      <c r="A6" s="20" t="s">
        <v>27</v>
      </c>
      <c r="B6" s="2" t="s">
        <v>1</v>
      </c>
      <c r="C6" s="7">
        <v>2</v>
      </c>
      <c r="D6" s="3">
        <v>35</v>
      </c>
      <c r="E6" s="13">
        <f t="shared" ref="E6:E42" si="0">C6*D6</f>
        <v>70</v>
      </c>
    </row>
    <row r="7" spans="1:5" x14ac:dyDescent="0.25">
      <c r="A7" s="20" t="s">
        <v>28</v>
      </c>
      <c r="B7" s="2" t="s">
        <v>1</v>
      </c>
      <c r="C7" s="7">
        <v>1</v>
      </c>
      <c r="D7" s="3">
        <v>35</v>
      </c>
      <c r="E7" s="13">
        <f t="shared" si="0"/>
        <v>35</v>
      </c>
    </row>
    <row r="8" spans="1:5" x14ac:dyDescent="0.25">
      <c r="A8" s="20" t="s">
        <v>29</v>
      </c>
      <c r="B8" s="2" t="s">
        <v>1</v>
      </c>
      <c r="C8" s="7">
        <v>2</v>
      </c>
      <c r="D8" s="3">
        <f>149+22+37</f>
        <v>208</v>
      </c>
      <c r="E8" s="13">
        <f t="shared" si="0"/>
        <v>416</v>
      </c>
    </row>
    <row r="9" spans="1:5" x14ac:dyDescent="0.25">
      <c r="A9" s="20" t="s">
        <v>30</v>
      </c>
      <c r="B9" s="2" t="s">
        <v>1</v>
      </c>
      <c r="C9" s="7">
        <v>5</v>
      </c>
      <c r="D9" s="3">
        <f>93+22+37</f>
        <v>152</v>
      </c>
      <c r="E9" s="13">
        <f t="shared" si="0"/>
        <v>760</v>
      </c>
    </row>
    <row r="10" spans="1:5" x14ac:dyDescent="0.25">
      <c r="A10" s="20" t="s">
        <v>38</v>
      </c>
      <c r="B10" s="2" t="s">
        <v>1</v>
      </c>
      <c r="C10" s="7">
        <v>1</v>
      </c>
      <c r="D10" s="3">
        <f>204+22+47</f>
        <v>273</v>
      </c>
      <c r="E10" s="13">
        <f t="shared" si="0"/>
        <v>273</v>
      </c>
    </row>
    <row r="11" spans="1:5" x14ac:dyDescent="0.25">
      <c r="A11" s="20" t="s">
        <v>46</v>
      </c>
      <c r="B11" s="2" t="s">
        <v>1</v>
      </c>
      <c r="C11" s="7">
        <v>1</v>
      </c>
      <c r="D11" s="3">
        <f>97+22+37</f>
        <v>156</v>
      </c>
      <c r="E11" s="13">
        <f t="shared" si="0"/>
        <v>156</v>
      </c>
    </row>
    <row r="12" spans="1:5" x14ac:dyDescent="0.25">
      <c r="A12" s="20" t="s">
        <v>39</v>
      </c>
      <c r="B12" s="2" t="s">
        <v>1</v>
      </c>
      <c r="C12" s="7">
        <v>2</v>
      </c>
      <c r="D12" s="3">
        <f>3*D14</f>
        <v>426</v>
      </c>
      <c r="E12" s="13">
        <f t="shared" si="0"/>
        <v>852</v>
      </c>
    </row>
    <row r="13" spans="1:5" x14ac:dyDescent="0.25">
      <c r="A13" s="20" t="s">
        <v>32</v>
      </c>
      <c r="B13" s="2" t="s">
        <v>1</v>
      </c>
      <c r="C13" s="7">
        <v>3</v>
      </c>
      <c r="D13" s="3">
        <f>97+22+37</f>
        <v>156</v>
      </c>
      <c r="E13" s="13">
        <f t="shared" si="0"/>
        <v>468</v>
      </c>
    </row>
    <row r="14" spans="1:5" x14ac:dyDescent="0.25">
      <c r="A14" s="20" t="s">
        <v>33</v>
      </c>
      <c r="B14" s="2" t="s">
        <v>1</v>
      </c>
      <c r="C14" s="7">
        <v>11</v>
      </c>
      <c r="D14" s="3">
        <f>120+22</f>
        <v>142</v>
      </c>
      <c r="E14" s="13">
        <f t="shared" si="0"/>
        <v>1562</v>
      </c>
    </row>
    <row r="15" spans="1:5" x14ac:dyDescent="0.25">
      <c r="A15" s="20" t="s">
        <v>43</v>
      </c>
      <c r="B15" s="2" t="s">
        <v>1</v>
      </c>
      <c r="C15" s="22">
        <v>1</v>
      </c>
      <c r="D15" s="3">
        <f>22+243+39</f>
        <v>304</v>
      </c>
      <c r="E15" s="13">
        <f t="shared" si="0"/>
        <v>304</v>
      </c>
    </row>
    <row r="16" spans="1:5" x14ac:dyDescent="0.25">
      <c r="A16" s="20" t="s">
        <v>44</v>
      </c>
      <c r="B16" s="2" t="s">
        <v>1</v>
      </c>
      <c r="C16" s="22">
        <v>1</v>
      </c>
      <c r="D16" s="3">
        <f>22+25+187</f>
        <v>234</v>
      </c>
      <c r="E16" s="13">
        <f t="shared" si="0"/>
        <v>234</v>
      </c>
    </row>
    <row r="17" spans="1:5" x14ac:dyDescent="0.25">
      <c r="A17" s="20" t="s">
        <v>37</v>
      </c>
      <c r="B17" s="2" t="s">
        <v>1</v>
      </c>
      <c r="C17" s="22">
        <f>SUM(C5:C14)</f>
        <v>33</v>
      </c>
      <c r="D17" s="3">
        <v>6.99</v>
      </c>
      <c r="E17" s="13">
        <f t="shared" si="0"/>
        <v>230.67000000000002</v>
      </c>
    </row>
    <row r="18" spans="1:5" x14ac:dyDescent="0.25">
      <c r="A18" s="20" t="s">
        <v>35</v>
      </c>
      <c r="B18" s="2" t="s">
        <v>1</v>
      </c>
      <c r="C18" s="22">
        <v>2</v>
      </c>
      <c r="D18" s="3">
        <v>530</v>
      </c>
      <c r="E18" s="13">
        <f t="shared" si="0"/>
        <v>1060</v>
      </c>
    </row>
    <row r="19" spans="1:5" x14ac:dyDescent="0.25">
      <c r="A19" s="34" t="s">
        <v>53</v>
      </c>
      <c r="B19" s="28" t="s">
        <v>1</v>
      </c>
      <c r="C19" s="26">
        <v>3</v>
      </c>
      <c r="D19" s="25">
        <v>8</v>
      </c>
      <c r="E19" s="30">
        <f t="shared" si="0"/>
        <v>24</v>
      </c>
    </row>
    <row r="20" spans="1:5" x14ac:dyDescent="0.25">
      <c r="A20" s="20" t="s">
        <v>49</v>
      </c>
      <c r="B20" s="2" t="s">
        <v>1</v>
      </c>
      <c r="C20" s="22">
        <v>1</v>
      </c>
      <c r="D20" s="25">
        <v>1200</v>
      </c>
      <c r="E20" s="13">
        <f t="shared" si="0"/>
        <v>1200</v>
      </c>
    </row>
    <row r="21" spans="1:5" x14ac:dyDescent="0.25">
      <c r="A21" s="20" t="s">
        <v>40</v>
      </c>
      <c r="B21" s="2" t="s">
        <v>1</v>
      </c>
      <c r="C21" s="22">
        <v>2</v>
      </c>
      <c r="D21" s="3">
        <v>365</v>
      </c>
      <c r="E21" s="13">
        <f t="shared" si="0"/>
        <v>730</v>
      </c>
    </row>
    <row r="22" spans="1:5" x14ac:dyDescent="0.25">
      <c r="A22" s="31" t="s">
        <v>51</v>
      </c>
      <c r="B22" s="28" t="s">
        <v>8</v>
      </c>
      <c r="C22" s="32">
        <v>5</v>
      </c>
      <c r="D22" s="25">
        <v>650</v>
      </c>
      <c r="E22" s="30">
        <f t="shared" si="0"/>
        <v>3250</v>
      </c>
    </row>
    <row r="23" spans="1:5" x14ac:dyDescent="0.25">
      <c r="A23" s="27" t="s">
        <v>50</v>
      </c>
      <c r="B23" s="28" t="s">
        <v>1</v>
      </c>
      <c r="C23" s="29">
        <v>1</v>
      </c>
      <c r="D23" s="25">
        <f>630*20</f>
        <v>12600</v>
      </c>
      <c r="E23" s="30">
        <f t="shared" si="0"/>
        <v>12600</v>
      </c>
    </row>
    <row r="24" spans="1:5" x14ac:dyDescent="0.25">
      <c r="A24" s="14" t="s">
        <v>41</v>
      </c>
      <c r="B24" s="2" t="s">
        <v>1</v>
      </c>
      <c r="C24" s="22">
        <v>23</v>
      </c>
      <c r="D24" s="3">
        <v>66.7</v>
      </c>
      <c r="E24" s="13">
        <f t="shared" si="0"/>
        <v>1534.1000000000001</v>
      </c>
    </row>
    <row r="25" spans="1:5" x14ac:dyDescent="0.25">
      <c r="A25" s="14" t="s">
        <v>48</v>
      </c>
      <c r="B25" s="2" t="s">
        <v>2</v>
      </c>
      <c r="C25" s="22">
        <v>14</v>
      </c>
      <c r="D25" s="3">
        <v>58.32</v>
      </c>
      <c r="E25" s="13">
        <f t="shared" si="0"/>
        <v>816.48</v>
      </c>
    </row>
    <row r="26" spans="1:5" x14ac:dyDescent="0.25">
      <c r="A26" s="14" t="s">
        <v>21</v>
      </c>
      <c r="B26" s="2" t="s">
        <v>2</v>
      </c>
      <c r="C26" s="22">
        <v>16</v>
      </c>
      <c r="D26" s="3">
        <v>41.3</v>
      </c>
      <c r="E26" s="13">
        <f t="shared" si="0"/>
        <v>660.8</v>
      </c>
    </row>
    <row r="27" spans="1:5" x14ac:dyDescent="0.25">
      <c r="A27" s="14" t="s">
        <v>4</v>
      </c>
      <c r="B27" s="2" t="s">
        <v>2</v>
      </c>
      <c r="C27" s="22">
        <f>9*25</f>
        <v>225</v>
      </c>
      <c r="D27" s="3">
        <v>24.9</v>
      </c>
      <c r="E27" s="13">
        <f t="shared" si="0"/>
        <v>5602.5</v>
      </c>
    </row>
    <row r="28" spans="1:5" x14ac:dyDescent="0.25">
      <c r="A28" s="14" t="s">
        <v>3</v>
      </c>
      <c r="B28" s="2" t="s">
        <v>2</v>
      </c>
      <c r="C28" s="22">
        <v>210</v>
      </c>
      <c r="D28" s="3">
        <v>15.1</v>
      </c>
      <c r="E28" s="13">
        <f t="shared" si="0"/>
        <v>3171</v>
      </c>
    </row>
    <row r="29" spans="1:5" x14ac:dyDescent="0.25">
      <c r="A29" s="14" t="s">
        <v>20</v>
      </c>
      <c r="B29" s="2" t="s">
        <v>2</v>
      </c>
      <c r="C29" s="22">
        <v>63</v>
      </c>
      <c r="D29" s="3">
        <v>15.1</v>
      </c>
      <c r="E29" s="13">
        <f t="shared" si="0"/>
        <v>951.3</v>
      </c>
    </row>
    <row r="30" spans="1:5" x14ac:dyDescent="0.25">
      <c r="A30" s="20" t="s">
        <v>22</v>
      </c>
      <c r="B30" s="2" t="s">
        <v>2</v>
      </c>
      <c r="C30" s="22">
        <v>25</v>
      </c>
      <c r="D30" s="3">
        <v>20.28</v>
      </c>
      <c r="E30" s="13">
        <f t="shared" si="0"/>
        <v>507</v>
      </c>
    </row>
    <row r="31" spans="1:5" x14ac:dyDescent="0.25">
      <c r="A31" s="20" t="s">
        <v>36</v>
      </c>
      <c r="B31" s="2" t="s">
        <v>1</v>
      </c>
      <c r="C31" s="22">
        <v>1</v>
      </c>
      <c r="D31" s="3">
        <f>(1582+466+3500+771+70*12+310+1300*2+504)*1.5</f>
        <v>15859.5</v>
      </c>
      <c r="E31" s="13">
        <f t="shared" si="0"/>
        <v>15859.5</v>
      </c>
    </row>
    <row r="32" spans="1:5" x14ac:dyDescent="0.25">
      <c r="A32" s="20" t="s">
        <v>23</v>
      </c>
      <c r="B32" s="2" t="s">
        <v>1</v>
      </c>
      <c r="C32" s="22">
        <f>C17*4</f>
        <v>132</v>
      </c>
      <c r="D32" s="3">
        <v>5.0199999999999996</v>
      </c>
      <c r="E32" s="13">
        <f t="shared" si="0"/>
        <v>662.64</v>
      </c>
    </row>
    <row r="33" spans="1:5" x14ac:dyDescent="0.25">
      <c r="A33" s="20" t="s">
        <v>24</v>
      </c>
      <c r="B33" s="2" t="s">
        <v>2</v>
      </c>
      <c r="C33" s="22">
        <v>100</v>
      </c>
      <c r="D33" s="3">
        <v>15.4</v>
      </c>
      <c r="E33" s="13">
        <f t="shared" si="0"/>
        <v>1540</v>
      </c>
    </row>
    <row r="34" spans="1:5" x14ac:dyDescent="0.25">
      <c r="A34" s="14" t="s">
        <v>5</v>
      </c>
      <c r="B34" s="2" t="s">
        <v>1</v>
      </c>
      <c r="C34" s="23">
        <v>1</v>
      </c>
      <c r="D34" s="3">
        <f>SUM(E5:E33)*0.8</f>
        <v>45135.991999999998</v>
      </c>
      <c r="E34" s="13">
        <f t="shared" si="0"/>
        <v>45135.991999999998</v>
      </c>
    </row>
    <row r="35" spans="1:5" x14ac:dyDescent="0.25">
      <c r="A35" s="14" t="s">
        <v>14</v>
      </c>
      <c r="B35" s="19" t="s">
        <v>15</v>
      </c>
      <c r="C35" s="23">
        <v>6</v>
      </c>
      <c r="D35" s="3">
        <f>SUM(E5:E34)/100</f>
        <v>1015.5598199999999</v>
      </c>
      <c r="E35" s="13">
        <f t="shared" si="0"/>
        <v>6093.3589199999997</v>
      </c>
    </row>
    <row r="36" spans="1:5" x14ac:dyDescent="0.25">
      <c r="A36" s="14" t="s">
        <v>16</v>
      </c>
      <c r="B36" s="19" t="s">
        <v>15</v>
      </c>
      <c r="C36" s="23">
        <v>6</v>
      </c>
      <c r="D36" s="3">
        <f>SUM(E5:E34)/100</f>
        <v>1015.5598199999999</v>
      </c>
      <c r="E36" s="13">
        <f t="shared" si="0"/>
        <v>6093.3589199999997</v>
      </c>
    </row>
    <row r="37" spans="1:5" x14ac:dyDescent="0.25">
      <c r="A37" s="14" t="s">
        <v>17</v>
      </c>
      <c r="B37" s="2" t="s">
        <v>1</v>
      </c>
      <c r="C37" s="23">
        <v>1</v>
      </c>
      <c r="D37" s="3">
        <v>1500</v>
      </c>
      <c r="E37" s="13">
        <f t="shared" si="0"/>
        <v>1500</v>
      </c>
    </row>
    <row r="38" spans="1:5" x14ac:dyDescent="0.25">
      <c r="A38" s="14" t="s">
        <v>18</v>
      </c>
      <c r="B38" s="19" t="s">
        <v>15</v>
      </c>
      <c r="C38" s="23">
        <v>4</v>
      </c>
      <c r="D38" s="3">
        <f>D36</f>
        <v>1015.5598199999999</v>
      </c>
      <c r="E38" s="13">
        <f t="shared" si="0"/>
        <v>4062.2392799999998</v>
      </c>
    </row>
    <row r="39" spans="1:5" x14ac:dyDescent="0.25">
      <c r="A39" s="14" t="s">
        <v>6</v>
      </c>
      <c r="B39" s="2" t="s">
        <v>1</v>
      </c>
      <c r="C39" s="23">
        <v>1</v>
      </c>
      <c r="D39" s="3">
        <v>2000</v>
      </c>
      <c r="E39" s="13">
        <f t="shared" si="0"/>
        <v>2000</v>
      </c>
    </row>
    <row r="40" spans="1:5" x14ac:dyDescent="0.25">
      <c r="A40" s="14" t="s">
        <v>19</v>
      </c>
      <c r="B40" s="2" t="s">
        <v>8</v>
      </c>
      <c r="C40" s="23">
        <v>2</v>
      </c>
      <c r="D40" s="3">
        <v>450</v>
      </c>
      <c r="E40" s="13">
        <f t="shared" si="0"/>
        <v>900</v>
      </c>
    </row>
    <row r="41" spans="1:5" x14ac:dyDescent="0.25">
      <c r="A41" s="27" t="s">
        <v>50</v>
      </c>
      <c r="B41" s="28" t="s">
        <v>1</v>
      </c>
      <c r="C41" s="29">
        <v>1</v>
      </c>
      <c r="D41" s="25">
        <f>630*20</f>
        <v>12600</v>
      </c>
      <c r="E41" s="30">
        <f t="shared" si="0"/>
        <v>12600</v>
      </c>
    </row>
    <row r="42" spans="1:5" x14ac:dyDescent="0.25">
      <c r="A42" s="14" t="s">
        <v>7</v>
      </c>
      <c r="B42" s="2" t="s">
        <v>8</v>
      </c>
      <c r="C42" s="23">
        <v>6</v>
      </c>
      <c r="D42" s="3">
        <v>750</v>
      </c>
      <c r="E42" s="13">
        <f t="shared" si="0"/>
        <v>4500</v>
      </c>
    </row>
    <row r="43" spans="1:5" ht="15.75" thickBot="1" x14ac:dyDescent="0.3">
      <c r="A43" s="15" t="s">
        <v>13</v>
      </c>
      <c r="B43" s="16"/>
      <c r="C43" s="24"/>
      <c r="D43" s="17"/>
      <c r="E43" s="18">
        <f>SUM(E1:E42)</f>
        <v>139304.93912</v>
      </c>
    </row>
    <row r="46" spans="1:5" x14ac:dyDescent="0.25">
      <c r="A46" s="31" t="s">
        <v>52</v>
      </c>
      <c r="B46" s="33">
        <f>12*0.3+55</f>
        <v>58.6</v>
      </c>
      <c r="C46" s="21" t="s">
        <v>2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18</vt:i4>
      </vt:variant>
    </vt:vector>
  </HeadingPairs>
  <TitlesOfParts>
    <vt:vector size="18" baseType="lpstr">
      <vt:lpstr>1.Štefánikova 51</vt:lpstr>
      <vt:lpstr>2.Stroupežnického 26</vt:lpstr>
      <vt:lpstr>3.Staropramenna-27</vt:lpstr>
      <vt:lpstr>4.Stefanikova61</vt:lpstr>
      <vt:lpstr>5.Janackovo-nabrezi-11</vt:lpstr>
      <vt:lpstr>6.lesnicka-8</vt:lpstr>
      <vt:lpstr>7.Ostrovskeho12-bj17</vt:lpstr>
      <vt:lpstr>8.Ostrovskeho12-bj18</vt:lpstr>
      <vt:lpstr>9.Lidicka-40</vt:lpstr>
      <vt:lpstr>10.K-Vodojemu-5</vt:lpstr>
      <vt:lpstr>11. Plzeňská 442</vt:lpstr>
      <vt:lpstr>12. Plzeňská 12</vt:lpstr>
      <vt:lpstr>13.Lidická 41</vt:lpstr>
      <vt:lpstr>14. Vítězná 13, BJ6</vt:lpstr>
      <vt:lpstr>15. Vítězná 13, BJ1</vt:lpstr>
      <vt:lpstr>16. Vítězná 13, BJ9</vt:lpstr>
      <vt:lpstr>17. Vítězná 13, BJ6 (2)</vt:lpstr>
      <vt:lpstr>18.Zborovská 526, BJ6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Kopeček</dc:creator>
  <cp:lastModifiedBy>Boa Projekt</cp:lastModifiedBy>
  <dcterms:created xsi:type="dcterms:W3CDTF">2022-06-08T07:14:48Z</dcterms:created>
  <dcterms:modified xsi:type="dcterms:W3CDTF">2025-04-22T09:44:01Z</dcterms:modified>
</cp:coreProperties>
</file>